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caltrans-my.sharepoint.com/personal/nicole_longoria_dot_ca_gov/Documents/Documents/IIJA/Grants/"/>
    </mc:Choice>
  </mc:AlternateContent>
  <xr:revisionPtr revIDLastSave="0" documentId="8_{8869F2E1-49FF-4836-9C71-9878B2C70AC1}" xr6:coauthVersionLast="47" xr6:coauthVersionMax="47" xr10:uidLastSave="{00000000-0000-0000-0000-000000000000}"/>
  <bookViews>
    <workbookView xWindow="28680" yWindow="15" windowWidth="29040" windowHeight="15840" xr2:uid="{10167CE3-66D7-459A-AC4F-E986090C4783}"/>
  </bookViews>
  <sheets>
    <sheet name="FY22-23 IIJA Traditional Trans." sheetId="1" r:id="rId1"/>
    <sheet name="FY22 - IIJA FEMA " sheetId="2" r:id="rId2"/>
    <sheet name="FY21 Approps." sheetId="5" r:id="rId3"/>
    <sheet name="FY22 Approps." sheetId="6" r:id="rId4"/>
    <sheet name="IIJA Grant Programs Summary" sheetId="4" r:id="rId5"/>
  </sheets>
  <definedNames>
    <definedName name="_xlnm._FilterDatabase" localSheetId="2" hidden="1">'FY21 Approps.'!$A$3:$F$3</definedName>
    <definedName name="_xlnm._FilterDatabase" localSheetId="0" hidden="1">'FY22-23 IIJA Traditional Trans.'!$A$3:$F$3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52" i="1" l="1"/>
  <c r="E348" i="1"/>
  <c r="E24" i="1"/>
  <c r="E11" i="1"/>
  <c r="E5" i="1"/>
  <c r="E7" i="1" s="1"/>
  <c r="E13" i="1" l="1"/>
  <c r="E26" i="1"/>
  <c r="E13" i="6"/>
  <c r="E11" i="6"/>
  <c r="E8" i="6"/>
  <c r="E7" i="6"/>
  <c r="E9" i="6" s="1"/>
  <c r="C123" i="2"/>
  <c r="E28" i="1"/>
  <c r="E30" i="1" s="1"/>
  <c r="E17" i="6"/>
  <c r="E19" i="6" s="1"/>
  <c r="E9" i="5"/>
  <c r="E11" i="5" s="1"/>
  <c r="C122" i="2" l="1"/>
  <c r="E39" i="1"/>
  <c r="E41" i="1" s="1"/>
  <c r="E58" i="1"/>
  <c r="E60" i="1" s="1"/>
  <c r="E47" i="1"/>
  <c r="E49" i="1" s="1"/>
  <c r="E128" i="1"/>
  <c r="E130" i="1" s="1"/>
  <c r="E120" i="1"/>
  <c r="E122" i="1" s="1"/>
  <c r="C72" i="1"/>
  <c r="C73" i="1"/>
  <c r="C74" i="1"/>
  <c r="C75" i="1"/>
  <c r="C76" i="1"/>
  <c r="E124" i="1" l="1"/>
  <c r="E126" i="1" s="1"/>
  <c r="E67" i="1"/>
  <c r="E69" i="1" s="1"/>
  <c r="E152" i="1"/>
  <c r="E156" i="1"/>
  <c r="E158" i="1" s="1"/>
  <c r="E160" i="1"/>
  <c r="E162" i="1" s="1"/>
  <c r="E168" i="1"/>
  <c r="E170" i="1" s="1"/>
  <c r="E172" i="1"/>
  <c r="E174" i="1" s="1"/>
  <c r="E196" i="1"/>
  <c r="E198" i="1" s="1"/>
  <c r="E213" i="1"/>
  <c r="E215" i="1" s="1"/>
  <c r="E221" i="1"/>
  <c r="E223" i="1" s="1"/>
  <c r="E232" i="1"/>
  <c r="E234" i="1" s="1"/>
  <c r="E280" i="1"/>
  <c r="E282" i="1" s="1"/>
  <c r="E284" i="1"/>
  <c r="E286" i="1" s="1"/>
  <c r="E291" i="1"/>
  <c r="E293" i="1" s="1"/>
  <c r="E307" i="1"/>
  <c r="E309" i="1" s="1"/>
  <c r="E328" i="1"/>
  <c r="E330" i="1" s="1"/>
  <c r="E343" i="1"/>
  <c r="E345" i="1" s="1"/>
  <c r="E143" i="1"/>
  <c r="E145" i="1" s="1"/>
  <c r="E136" i="1"/>
  <c r="E138" i="1" s="1"/>
  <c r="E132" i="1"/>
  <c r="E134" i="1" s="1"/>
  <c r="B24" i="4"/>
  <c r="C117" i="2"/>
  <c r="D117" i="2" s="1"/>
  <c r="B105" i="2"/>
  <c r="C105" i="2" s="1"/>
  <c r="B95" i="2"/>
  <c r="C95" i="2" s="1"/>
  <c r="C82" i="2"/>
  <c r="D82" i="2" s="1"/>
  <c r="E54" i="2"/>
  <c r="E48" i="2"/>
  <c r="B48" i="2"/>
  <c r="B36" i="2"/>
  <c r="C36" i="2" s="1"/>
  <c r="C25" i="2"/>
  <c r="B19" i="2"/>
  <c r="C19" i="2" s="1"/>
  <c r="C7" i="2"/>
  <c r="C121" i="2" l="1"/>
  <c r="E349" i="1"/>
  <c r="E154" i="1"/>
  <c r="E351" i="1" l="1"/>
  <c r="E353" i="1" s="1"/>
</calcChain>
</file>

<file path=xl/sharedStrings.xml><?xml version="1.0" encoding="utf-8"?>
<sst xmlns="http://schemas.openxmlformats.org/spreadsheetml/2006/main" count="1375" uniqueCount="623">
  <si>
    <t>Award Date</t>
  </si>
  <si>
    <t>Federal Agency</t>
  </si>
  <si>
    <t xml:space="preserve">Grant Program </t>
  </si>
  <si>
    <t>Agency /Entity</t>
  </si>
  <si>
    <t>Grant Award</t>
  </si>
  <si>
    <t>Project Description</t>
  </si>
  <si>
    <t>City of San Jose</t>
  </si>
  <si>
    <t>FRA</t>
  </si>
  <si>
    <t>CRISI</t>
  </si>
  <si>
    <t>Alameda County Transportation Commission</t>
  </si>
  <si>
    <t xml:space="preserve">San Jose State University Research Foundation </t>
  </si>
  <si>
    <t>San Diego Association of Governments</t>
  </si>
  <si>
    <t xml:space="preserve">Small Shipyard Grant Program </t>
  </si>
  <si>
    <t>Bay Marine Boatworks, Inc.
Richmond, CA</t>
  </si>
  <si>
    <t>This funding will support the purchase of a 100-ton marine travelift and a 60 self-propelled vessel transporter.</t>
  </si>
  <si>
    <t>FAA</t>
  </si>
  <si>
    <t>Federal Aviation Administration (FAA)</t>
  </si>
  <si>
    <t>Low or No Emission</t>
  </si>
  <si>
    <t>Buses and Bus Facilities</t>
  </si>
  <si>
    <t>Gold Coast Transit District</t>
  </si>
  <si>
    <t>City of Fairfield</t>
  </si>
  <si>
    <t>City of Roseville</t>
  </si>
  <si>
    <t>Omnitrans</t>
  </si>
  <si>
    <t>City of Union City - Union City Transit</t>
  </si>
  <si>
    <t>SunLine Transit Agency</t>
  </si>
  <si>
    <t>City of Santa Maria</t>
  </si>
  <si>
    <t>Napa Valley Transportation Authority</t>
  </si>
  <si>
    <t>Riverside Transit Agency</t>
  </si>
  <si>
    <t>Orange County Transportation Authority</t>
  </si>
  <si>
    <t>City of Gardena</t>
  </si>
  <si>
    <t>Yurok Tribe</t>
  </si>
  <si>
    <t>The Los Angeles County Metropolitan Transportation Authority will receive funding to buy as many as 160 new battery-electric buses and charging equipment to replace older compressed natural gas buses that have exceeded their useful life. The project supports LA Metro's goal to transition its fleet to zero emissions by 2030.</t>
  </si>
  <si>
    <t>The Santa Clara Valley Transportation Authority will receive funding to buy as many as six battery electric buses and charging equipment at a key multi-modal transit hub. By diversifying power sources, the agency will improve resiliency and better maintain its fleet in a state of good repair.</t>
  </si>
  <si>
    <t>The Gold Coast Transit District will receive funding to buy as many as five hydrogen fuel cell electric buses to replace older compressed natural gas buses that have exceeded their useful life, install a new hydrogen fueling station, and upgrade its maintenance facility. The project will improve service reliability, state of good repair and air quality for residents living in and around Ventura on California's South Central Coast.</t>
  </si>
  <si>
    <t>The City of Fairfield will receive funding to buy as many as five zero emission battery-electric transit buses, charging equipment and upgrade its maintenance facility to support the operation of battery electric buses. This project will improve the safety and reliability of transit service and improve air quality for residents living in Fairfield and Suisun City.</t>
  </si>
  <si>
    <t>The City of Roseville will receive funding to buy as many as 15 electric buses and charging equipment to replace older diesel and gas-powered buses. This project will improve safety, air quality and service for residents living in the small urbanized city located in Placer County in the Sacramento Valley.</t>
  </si>
  <si>
    <t>Omnitrans, the public transit agency serving the San Bernardino Valley, California, will receive funding to buy as many as four new fuel cell electric buses, build a hydrogen refueling station, and launch a comprehensive workforce development program, including training and a new apprenticeship program in partnership with San Bernardino Valley College. This project will improve service and reliability while improving air quality for ridership that depends on transit for connections to work, school, medical appointments and other opportunities.</t>
  </si>
  <si>
    <t>The City of Union City will receive funding to buy as many as 14 zero-emission battery electric buses and charging equipment to replace older buses that have reached their useful life. The project will improve air quality, safety and the reliability of transit for residents living in Union City near the San Francisco Bay.</t>
  </si>
  <si>
    <t>SunLine Transit Agency will receive funding to buy up to three hydrogen fuel cell buses and upgrade a liquid hydrogen refueling station, supporting SunLine's transition to a zero-emission fleet and making hydrogen fueling available to other agencies in the region.</t>
  </si>
  <si>
    <t>SunLine Transit Agency will receive funding to purchase up to six battery electric buses and up to six charging stations, reducing emissions and pollution in the Coachella Valley.</t>
  </si>
  <si>
    <t>The City of Santa Maria will receive funding to buy as many as six battery electric buses to replace older diesel buses that have reached their useful life. The buses will improve air quality, safety, reliability and state of good repair for residents living in the most populous city in Santa Barbara County.</t>
  </si>
  <si>
    <t>The Riverside Transit Agency in southern California will receive funding to buy five hydrogen fuel cell powered electric buses and provide training for drivers and mechanics. The buses will replace buses that have exceeded their useful life and help the agency transition to a zero-emission bus fleet.</t>
  </si>
  <si>
    <t>San Joaquin RTD will receive funding to buy up to five hybrid electric buses to expand service frequency in Stockton, including in areas that suffer from higher levels of air pollution.</t>
  </si>
  <si>
    <t>OCTA will receive funding to purchase up to 10 zero-emission buses to improve air quality and paratransit service for riders with disabilities.</t>
  </si>
  <si>
    <t>The City of Gardena will receive funding to buy as many as five zero-emission battery electric buses to replace older buses that have reached their useful life. This project will improve service reliability and maintain a state of good repair for the fleet.</t>
  </si>
  <si>
    <t>The Riverside Transit Agency in southern California will receive funding to buy solar panels to install at two bus facilities and train workers in using and maintaining zero-emission buses. The solar panels will help power the facilities, providing a clean, renewable source of energy, reducing greenhouse gas emissions and improving air quality and health in the region.</t>
  </si>
  <si>
    <t>The Yurok Tribe will receive funding to build a bus facility with a charging station and buy state-of-the-art dispatch and real-time arrival software. The project will create jobs and support the planned integration of no-emission electric buses and new transit routes and allow the Tribe to reduce greenhouse-gas emissions while expanding access to healthcare, schools, jobs, and services for the most populous federally recognized Tribe in California.</t>
  </si>
  <si>
    <t>The Redwood Coast Transit Authority will receive funding to replace two older vehicles that have exceeded their useful life. The new vehicles will improve the safety and reliability of transit service for residents in Del Norte County.</t>
  </si>
  <si>
    <t>FTA</t>
  </si>
  <si>
    <t>Federal Transit Administration (FTA)</t>
  </si>
  <si>
    <t>Port of Los Angeles</t>
  </si>
  <si>
    <t>Rebuilding American Infrastructure with Sustainability and Equity (RAISE) Program</t>
  </si>
  <si>
    <t xml:space="preserve">SACRAMENTO AREA COUNCIL OF GOVERNMENTS </t>
  </si>
  <si>
    <t>RAISE</t>
  </si>
  <si>
    <t>YUBA-SUTTER TRANSIT AUTHORITY</t>
  </si>
  <si>
    <t>MOBILITY ZONES: This grant will fund a regional planning project that will engage disadvantaged communities and integrate data from across the Sacramento Region to designate "Mobility Zones." Priority projects will be identified and will proceed with design, engineering, and preconstruction activities under this grant project. (Urban)</t>
  </si>
  <si>
    <t>MARITIME SUPPORT FACILITY ACCESS/TERMINAL ISLAND RAIL SYSTEM: The project will construct a four-lane, rail-roadway grade separation that will eliminate a significant truck access impediment to an important container terminal support facility located on Terminal Island, at the center of Port of Los Angeles-Long Beach (POLA- POLB). (Urban)</t>
  </si>
  <si>
    <t>TOLOWA DEE-NI' NATION</t>
  </si>
  <si>
    <t>TOLOWA DEE-NI' NATION CONNECTED COMMUNITIES PROJECT: This planning project will develop Phase 2 of the planning for the Connected Communities Project, which will create separated pedestrian and bicycle paths and improved crossings around Highway 101. (Rural)</t>
  </si>
  <si>
    <t>CITY OF FONTANA</t>
  </si>
  <si>
    <t>BUILDING A BETTER CONNECTED INLAND EMPIRE: This project will make major complete streets improvements by constructing additional lane capacity, an integrated traffic system, medians with protected left turns, a roundabout, bus turnouts, streetlights, signage, and raised medians, more than 7.5 miles of bike lanes, including more than 2.5 miles of separated bike lanes, a half-mile of multi-use trail, crosswalks, a bridge, and countdown signal heads. (Urban)</t>
  </si>
  <si>
    <t>CALIFORNIA HIGH-SPEED RAIL AUTHORITY</t>
  </si>
  <si>
    <t>CALIFORNIA HIGH-SPEED RAIL - MERCED EXTENSION DESIGN PROJECT: This planning project will fund design efforts including the completion of a configuration footprint, mapping right of way, identifying utility relocation agreements, and other necessary third-party agreements for the Merced Extension of the California High-Speed Rail project. (Rural)</t>
  </si>
  <si>
    <t>CITY OF INGLEWOOD</t>
  </si>
  <si>
    <t>INGLEWOOD TRANSIT CONNECTOR PROJECT: This project will complete an approximately 1.6-mile fully-elevated, automated transit system with three stations to compete a critical gap in the region’s transit system, on segments along Market Street, Manchester Boulevard, and Prairie Avenue. It includes construction of three center platform stations. (Urban)</t>
  </si>
  <si>
    <t>SAN FRANCISCO MUNICIPAL TRANSPORTATION AGENCY</t>
  </si>
  <si>
    <t>TRANSFORMING HOWARD STREET FOR SAFE &amp; EQUITABLE MOBILITY: The project will transform the one-mile, three lane, dangerous and congested Howard Street
arterial to a two-lane street with complete streets improvements and green infrastructure. (Urban)</t>
  </si>
  <si>
    <t>FHWA</t>
  </si>
  <si>
    <t>City of Fresno</t>
  </si>
  <si>
    <t>Airport Improvement Program (AIP)</t>
  </si>
  <si>
    <t>AIP</t>
  </si>
  <si>
    <t>Davis</t>
  </si>
  <si>
    <t>Georgetown</t>
  </si>
  <si>
    <t>Gustine</t>
  </si>
  <si>
    <t>Hayward</t>
  </si>
  <si>
    <t>Hemet</t>
  </si>
  <si>
    <t>Los Angeles</t>
  </si>
  <si>
    <t>Mammoth Lakes</t>
  </si>
  <si>
    <t>Oakland</t>
  </si>
  <si>
    <t>Oroville</t>
  </si>
  <si>
    <t>Oxnard</t>
  </si>
  <si>
    <t>Porterville</t>
  </si>
  <si>
    <t>Redding</t>
  </si>
  <si>
    <t>San Andreas</t>
  </si>
  <si>
    <t>San Diego</t>
  </si>
  <si>
    <t>San Francisco International Airport</t>
  </si>
  <si>
    <t>San Jose</t>
  </si>
  <si>
    <t>Santa Maria</t>
  </si>
  <si>
    <t>Santa Rosa</t>
  </si>
  <si>
    <t>Truckee</t>
  </si>
  <si>
    <t>Ukiah</t>
  </si>
  <si>
    <t>Visalia</t>
  </si>
  <si>
    <t>Yolo County; Construct Taxiway</t>
  </si>
  <si>
    <t>Georgetown; Conduct or Update Miscellaneous Study</t>
  </si>
  <si>
    <t>Gustine; Update Airport Master Plan or Study</t>
  </si>
  <si>
    <t>Hayward Exec.; Update Airport Master Plan or Study</t>
  </si>
  <si>
    <t>Hemet-Ryan; Rehabilitate Taxiway</t>
  </si>
  <si>
    <t>Los Angeles International; Construct Taxiway</t>
  </si>
  <si>
    <t>Mammoth Yosemite; Construct/Rehabilitate/Modify/Expand Snow Removal
Equipment Building</t>
  </si>
  <si>
    <t>Metro Oakland International; Zero Emissions Vehicle/Infrastructure</t>
  </si>
  <si>
    <t>Oroville Municipal; Seal Runway Pavement Surface/Pavement Joints</t>
  </si>
  <si>
    <t>Oxnard; Reconstruct Taxiway</t>
  </si>
  <si>
    <t>Porterville Municipal; Rehabilitate Taxiway</t>
  </si>
  <si>
    <t>Redding Municipal; Acquire Aircraft Rescue &amp; Fire Fighting Safety Equipment</t>
  </si>
  <si>
    <t>Calaveras County-Maury Rasmussen Field; Rehabilitate Runway</t>
  </si>
  <si>
    <t>San Francisco International; Zero Emissions Vehicle/Infrastructure, Rehabilitate Runway Noise Mitigation Measures for Residences within 65-69 DNL</t>
  </si>
  <si>
    <t>Norman Y Mineta San Jose International; Construct Taxiway</t>
  </si>
  <si>
    <t>Santa Maria Public/Capt G Allan Hancock Field; Rehabilitate Taxiway</t>
  </si>
  <si>
    <t>Charles M Schulz - Sonoma County; Reconstruct Taxiway</t>
  </si>
  <si>
    <t>Truckee-Tahoe; Rehabilitate Taxiway</t>
  </si>
  <si>
    <t>Ukiah Municipal; Reconstruct Runway</t>
  </si>
  <si>
    <t>Visalia Municipal; Conduct or Update Miscellaneous Study</t>
  </si>
  <si>
    <t>California Department of Transportation</t>
  </si>
  <si>
    <t>Alameda County Rail Safety Enhancement Program (Phase A) - The proposed project will make safety improvements to 28 at-grade crossings and two trespassing sites along
Union Pacific track in Alameda County, California.</t>
  </si>
  <si>
    <t>Southern San José Grade Separations (Bascom Ave.) - The project will construct a queue cutter traffic signal at the Bascom Avenue Highway-Rail Crossing on the Vasona
rail corridor in San Jose, CA.</t>
  </si>
  <si>
    <t xml:space="preserve">Pacific Surfliner Bridge 257.2 Replacement Project - The proposed project will replace the Pacific Surfliner Bridge 257.2 in San Diego County, California. </t>
  </si>
  <si>
    <t>State Homeland Security Program (SHSP) Allocations</t>
  </si>
  <si>
    <t>State</t>
  </si>
  <si>
    <t>Allocation</t>
  </si>
  <si>
    <t>CA's Percentage</t>
  </si>
  <si>
    <t>TOTAL California</t>
  </si>
  <si>
    <t>TOTAL (ALL STATES)</t>
  </si>
  <si>
    <t>Urban Area Security Initiative (UASI) Allocations</t>
  </si>
  <si>
    <t>California Urban Area</t>
  </si>
  <si>
    <t>Anaheim/Santa Ana Area</t>
  </si>
  <si>
    <t>Bay Area</t>
  </si>
  <si>
    <t>Los Angeles/Long Beach Area</t>
  </si>
  <si>
    <t>Riverside Area</t>
  </si>
  <si>
    <t>Sacramento Area</t>
  </si>
  <si>
    <t>San Diego Area</t>
  </si>
  <si>
    <t>Operation Stonegarden (OPSG) Allocations by State/Territory</t>
  </si>
  <si>
    <t>Tribal Homeland Security Grant Program (THSGP) Allocations</t>
  </si>
  <si>
    <t>California Tribe</t>
  </si>
  <si>
    <t>Agua Caliente Band of Cahuilla Indians</t>
  </si>
  <si>
    <t>Bear River Band of Rohnerville</t>
  </si>
  <si>
    <t>Cher-Ae Heights Indian Community of the Trinidad Rancheria</t>
  </si>
  <si>
    <t xml:space="preserve">Morongo Band of Mission Indians </t>
  </si>
  <si>
    <t xml:space="preserve">San Manual Band of Mission Indians </t>
  </si>
  <si>
    <t>Non-Profit Security Grant Program-Urban Area (NSGP-UA)</t>
  </si>
  <si>
    <t>California Operator</t>
  </si>
  <si>
    <t>State Mgmt. &amp; Admin. Funding</t>
  </si>
  <si>
    <t>Total Allocation</t>
  </si>
  <si>
    <t>Los Angeles/ Long Beach Area</t>
  </si>
  <si>
    <t>Non-Profit Security Grant Program-State (NSGP-S) Allocations</t>
  </si>
  <si>
    <t xml:space="preserve">Total California </t>
  </si>
  <si>
    <t>Port Security Grant Program (PSGP) Allocations</t>
  </si>
  <si>
    <t>California Port Area</t>
  </si>
  <si>
    <t>Entity</t>
  </si>
  <si>
    <t>Los Angeles-Long Beach</t>
  </si>
  <si>
    <t>City of Long Beach Harbor Department</t>
  </si>
  <si>
    <t>City of Los Angeles Fire Department (LAFD)</t>
  </si>
  <si>
    <t>City of Los Angeles Harbor Department (POLA)</t>
  </si>
  <si>
    <t>County of Los Angeles Sheriff's Department (LASD)</t>
  </si>
  <si>
    <t>Fenix Marine Services, Ltd.</t>
  </si>
  <si>
    <t>International Transportation Service, LLC</t>
  </si>
  <si>
    <t>Long Beach Container Terminal (LBCT), LLC</t>
  </si>
  <si>
    <t>Long Beach Fire Department (LBFD)</t>
  </si>
  <si>
    <t>Long Beach Police Department (LBPD)</t>
  </si>
  <si>
    <t>Marine Exchange of Los Angeles Long Beach Harbor, Inc.</t>
  </si>
  <si>
    <t>Total Terminals International, LLC</t>
  </si>
  <si>
    <t>Yusen Terminals, LLC</t>
  </si>
  <si>
    <t>Pasha Automotive Services</t>
  </si>
  <si>
    <t>San Diego Unified Port District</t>
  </si>
  <si>
    <t>San Francisco Bay</t>
  </si>
  <si>
    <t>Kinder Morgan</t>
  </si>
  <si>
    <t>Port of Oakland</t>
  </si>
  <si>
    <t>Port of Redwood City</t>
  </si>
  <si>
    <t>Port of Stockton</t>
  </si>
  <si>
    <t>San Francisco Fire Department</t>
  </si>
  <si>
    <t>San Francisco Police Department</t>
  </si>
  <si>
    <t>San Joaquin Sheriff's Office</t>
  </si>
  <si>
    <t>Sonoma County Fire District</t>
  </si>
  <si>
    <t>Transit Security Grant Program (TSGP) Allocations</t>
  </si>
  <si>
    <t>California Transit System</t>
  </si>
  <si>
    <t>Los Angeles County Metropolitan Transportation Authority</t>
  </si>
  <si>
    <t>Omnitrans, Inc.</t>
  </si>
  <si>
    <t>Sacramento Regional Transit District</t>
  </si>
  <si>
    <t>San Francisco Bay Area Rapid Transit District (BART)</t>
  </si>
  <si>
    <t>San Francisco Municipal Transportation Agency (SFMTA)</t>
  </si>
  <si>
    <t>Southern California Regional Rail Authority</t>
  </si>
  <si>
    <t xml:space="preserve">Intercity Bus Security Grant Program (IBSGP) Allocations </t>
  </si>
  <si>
    <t>Carreras Tours, LLC</t>
  </si>
  <si>
    <t>Pacific Coast Sightseeing Tours and Charters, Inc.</t>
  </si>
  <si>
    <t>Sureride Charter, Inc. dba Sun Diego Charter</t>
  </si>
  <si>
    <t>Transportation Charter Services, Inc.</t>
  </si>
  <si>
    <t xml:space="preserve">Emergency Operations Center Grant Program (EOCGP) Allocations </t>
  </si>
  <si>
    <t>California's Sub-Recipient</t>
  </si>
  <si>
    <t>Project Name</t>
  </si>
  <si>
    <r>
      <rPr>
        <sz val="11"/>
        <rFont val="Calibri"/>
        <family val="2"/>
        <scheme val="minor"/>
      </rPr>
      <t>City of Huntington
Park</t>
    </r>
  </si>
  <si>
    <t>City of Huntington Park, Emergency Operations System</t>
  </si>
  <si>
    <t>City of Lancaster</t>
  </si>
  <si>
    <t>Emergency Operations Center at Lancaster City Hall</t>
  </si>
  <si>
    <t>City of Redlands</t>
  </si>
  <si>
    <t>City of Redlands Emergency Operations Center Improvement Project</t>
  </si>
  <si>
    <t>City of Rialto</t>
  </si>
  <si>
    <t>City of Rialto Emergency Operations Center</t>
  </si>
  <si>
    <t>City of Santa Rosa</t>
  </si>
  <si>
    <t>Santa Rosa - Emergency Operations Center</t>
  </si>
  <si>
    <t>City of Torrance</t>
  </si>
  <si>
    <r>
      <rPr>
        <sz val="11"/>
        <rFont val="Calibri"/>
        <family val="2"/>
        <scheme val="minor"/>
      </rPr>
      <t>Torrance Emergency Operations Center Power
Supply</t>
    </r>
  </si>
  <si>
    <t xml:space="preserve">Infrastructure Investment and Jobs Act
</t>
  </si>
  <si>
    <t>California's Discretionary Grant Awards</t>
  </si>
  <si>
    <t>San Diego International; Construct Taxiway Noise Mitigation Measures for Residences within 65-69 DNL</t>
  </si>
  <si>
    <t>GRANT PROGRAM</t>
  </si>
  <si>
    <t>Infrastructure Investment and Jobs Act New &amp; Expanded Competitive Grant Programs</t>
  </si>
  <si>
    <t>San Diego Unified Port Authority District</t>
  </si>
  <si>
    <t>America’s Marine Highway Program (AMHP)</t>
  </si>
  <si>
    <t xml:space="preserve">M-5 Coastal Connector - The America’s Marine Highway Grant funds will go toward infrastructure upgrades at the Port of San Diego that will be deployed to handle cargo on the proposed service. The West Coast M-5 Coastal Connector service will use a barge to move building materials, including lumber, as well as containers and general cargo along a U.S. West Coast north/south route to strengthen supply chain resiliency and help address regional supply chain delays. </t>
  </si>
  <si>
    <t>Otay Mesa East Port of Entry (POE) Project - The project will construct a new toll road (State Route 11) and POE facility at Otay Mesa. It also includes inspection equipment for U.S. Customs and Border Protection, zero-emission chargers for staff vehicles, a Commercial Vehicle Enforcement Facility to be used by the California Highway Patrol and Federal Motor Carrier Safety Administration (FMCSA), and deployment of intelligent transportation systems (ITS) throughout the POE.</t>
  </si>
  <si>
    <r>
      <t xml:space="preserve">Safe Streets for All ($6B, new) </t>
    </r>
    <r>
      <rPr>
        <sz val="11"/>
        <color rgb="FF343F4E"/>
        <rFont val="Century Gothic"/>
        <family val="2"/>
      </rPr>
      <t>– This program will provide funding directly to local and tribal governments to support their efforts to advance “vision zero” plans and other improvements to reduce crashes and fatalities, especially for cyclists and pedestrians.</t>
    </r>
  </si>
  <si>
    <r>
      <t>Rebuilding American Infrastructure with Sustainability and Equity (RAISE) Grants ($15B, expanded)</t>
    </r>
    <r>
      <rPr>
        <sz val="11"/>
        <color rgb="FF343F4E"/>
        <rFont val="Century Gothic"/>
        <family val="2"/>
      </rPr>
      <t> – RAISE grants support surface transportation projects of local and/or regional significance.</t>
    </r>
  </si>
  <si>
    <r>
      <t>Infrastructure for Rebuilding America (INFRA) Grants ($14B, expanded) </t>
    </r>
    <r>
      <rPr>
        <sz val="11"/>
        <color rgb="FF343F4E"/>
        <rFont val="Century Gothic"/>
        <family val="2"/>
      </rPr>
      <t>– INFRA grants will offer needed aid to freight infrastructure by providing funding to state and local government for projects of regional or national significance. The BIL also raises the cap on multimodal projects to 30% of program funds.</t>
    </r>
  </si>
  <si>
    <r>
      <t>Federal Transit Administration (FTA) Low and No Emission Bus Programs ($5.6B, expanded)</t>
    </r>
    <r>
      <rPr>
        <sz val="11"/>
        <color rgb="FF343F4E"/>
        <rFont val="Century Gothic"/>
        <family val="2"/>
      </rPr>
      <t> – BIL expands this competitive program which provides funding to state and local governmental authorities for the purchase or lease of zero-emission and low-emission transit buses as well as acquisition, construction, and leasing of required supporting facilities.</t>
    </r>
  </si>
  <si>
    <r>
      <t>FTA Buses + Bus Facilities Competitive Program ($2.0B, expanded)</t>
    </r>
    <r>
      <rPr>
        <sz val="11"/>
        <color rgb="FF343F4E"/>
        <rFont val="Century Gothic"/>
        <family val="2"/>
      </rPr>
      <t> – This program provides competitive funding to states and direct recipients to replace, rehabilitate, and purchase buses and related equipment and to construct bus-related facilities including technological changes or innovations to modify low or no emission vehicles or facilities.</t>
    </r>
  </si>
  <si>
    <r>
      <t>Capital Investment Grants (CIG) Program ($23B, expanded)</t>
    </r>
    <r>
      <rPr>
        <sz val="11"/>
        <color rgb="FF343F4E"/>
        <rFont val="Century Gothic"/>
        <family val="2"/>
      </rPr>
      <t> – The BIL guarantees $8 billion, and authorizes $15 billion more in future appropriations, to invest in new high-capacity transit projects communities choose to build. The BIL provides funds that may support the 25 projects included in FTA's Annual Report on Funding Recommendations for FY22 as well as additional projects across the country seeking CIG funding over the next five years. Projects must meet CIG program requirements to receive funding. In California, such recommended projects include six projects under construction including the Westside Subway phases 1, 2, and 3 projects in Los Angeles, the San Diego Mid Coast Corridor light rail project, and the San Carlos Peninsula Corridor Electrification Project and the San Francisco BART Transbay Corridor Core Capacity projects.</t>
    </r>
  </si>
  <si>
    <r>
      <t>Federal Aviation Administration (FAA) Terminal Program ($5B, new)</t>
    </r>
    <r>
      <rPr>
        <sz val="11"/>
        <color rgb="FF343F4E"/>
        <rFont val="Century Gothic"/>
        <family val="2"/>
      </rPr>
      <t> – This discretionary grant program will provide funding for airport terminal development and other landside projects.</t>
    </r>
  </si>
  <si>
    <r>
      <t>MEGA Projects ($15B, new)</t>
    </r>
    <r>
      <rPr>
        <sz val="11"/>
        <color rgb="FF343F4E"/>
        <rFont val="Century Gothic"/>
        <family val="2"/>
      </rPr>
      <t> – This new National Infrastructure Project Assistance grant program will support multi-modal, multi-jurisdictional projects of national or regional significance.</t>
    </r>
  </si>
  <si>
    <r>
      <t>Promoting Resilient Operations for Transformative, Efficient, and Cost-saving Transportation (PROTECT) Program ($8.7B, new)</t>
    </r>
    <r>
      <rPr>
        <sz val="11"/>
        <color rgb="FF343F4E"/>
        <rFont val="Century Gothic"/>
        <family val="2"/>
      </rPr>
      <t> – PROTECT will provide $7.3 billion in formula funding to states and $1.4 billion in competitive grants to eligible entities to increase the resilience of our transportation system. This includes funding for evacuation routes, coastal resilience, making existing infrastructure more resilient, or efforts to move infrastructure to nearby locations not continuously impacted by extreme weather and natural disasters.</t>
    </r>
  </si>
  <si>
    <r>
      <t>Port Infrastructure Development Program ($2.25B, expanded) </t>
    </r>
    <r>
      <rPr>
        <sz val="11"/>
        <color rgb="FF343F4E"/>
        <rFont val="Century Gothic"/>
        <family val="2"/>
      </rPr>
      <t>– BIL will increase investment in America’s coastal ports and inland waterways, helping to improve the supply chain and enhancing the resilience of our shipping industry. BIL overall doubles the level of investment in port infrastructure and waterways, helping strengthen our supply chain and reduce pollution.</t>
    </r>
  </si>
  <si>
    <r>
      <t>5307 Ferry Program ($150M, existing)</t>
    </r>
    <r>
      <rPr>
        <sz val="11"/>
        <color rgb="FF343F4E"/>
        <rFont val="Century Gothic"/>
        <family val="2"/>
      </rPr>
      <t> – BIL retains the $30 million per year passenger ferry program for ferries that serve urbanized areas.</t>
    </r>
  </si>
  <si>
    <r>
      <t>Electric or Low Emitting Ferry Program ($500M, new)</t>
    </r>
    <r>
      <rPr>
        <sz val="11"/>
        <color rgb="FF343F4E"/>
        <rFont val="Century Gothic"/>
        <family val="2"/>
      </rPr>
      <t> – This competitive grant program will support the transition of passenger ferries to low or zero emission technologies.</t>
    </r>
  </si>
  <si>
    <r>
      <t>Rural Ferry Program ($2B, new)</t>
    </r>
    <r>
      <rPr>
        <sz val="11"/>
        <color rgb="FF343F4E"/>
        <rFont val="Century Gothic"/>
        <family val="2"/>
      </rPr>
      <t> – This competitive grant program will ensure that basic essential ferry service continues to be provided to rural areas by providing funds to States to support this service.</t>
    </r>
  </si>
  <si>
    <r>
      <t>Federal Highway Administration (FHWA) competitive grants for nationally significant bridges and other bridges ($15.77B, new)</t>
    </r>
    <r>
      <rPr>
        <sz val="11"/>
        <color rgb="FF343F4E"/>
        <rFont val="Century Gothic"/>
        <family val="2"/>
      </rPr>
      <t> – This new competitive grant program will assist state, local, federal, and tribal entities in rehabilitating or replacing bridges, including culverts. Large projects and bundling of smaller bridge projects will be eligible for funding.</t>
    </r>
  </si>
  <si>
    <r>
      <t>FTA All Station Accessibility Program ($1.75B, new)</t>
    </r>
    <r>
      <rPr>
        <sz val="11"/>
        <color rgb="FF343F4E"/>
        <rFont val="Century Gothic"/>
        <family val="2"/>
      </rPr>
      <t> – This competitive grant program will provide funding to legacy transit and commuter rail authorities to upgrade existing stations to meet or exceed accessibility standards under the Americans with Disabilities Act.</t>
    </r>
  </si>
  <si>
    <r>
      <t>Charging and fueling infrastructure discretionary grants (Up to $2.5B, new)</t>
    </r>
    <r>
      <rPr>
        <sz val="11"/>
        <color rgb="FF343F4E"/>
        <rFont val="Century Gothic"/>
        <family val="2"/>
      </rPr>
      <t> – This discretionary grant program will provide up to $2.5 billion in funding to provide convenient charging where people live, work, and shop.</t>
    </r>
  </si>
  <si>
    <r>
      <t>Reconnecting Communities Pilot Program ($1B, new)</t>
    </r>
    <r>
      <rPr>
        <sz val="11"/>
        <color rgb="FF343F4E"/>
        <rFont val="Century Gothic"/>
        <family val="2"/>
      </rPr>
      <t> – This new competitive program will provide dedicated funding to state, local, MPO, and tribal governments for planning, design, demolition, and reconstruction of street grids, parks, or other infrastructure.</t>
    </r>
  </si>
  <si>
    <r>
      <t>FHWA Nationally Significant Federal Lands and Tribal Projects ($1.78B, expanded)</t>
    </r>
    <r>
      <rPr>
        <sz val="11"/>
        <color rgb="FF343F4E"/>
        <rFont val="Century Gothic"/>
        <family val="2"/>
      </rPr>
      <t> – This discretionary program provides funding for the construction, reconstruction, and rehabilitation of nationally-significant projects within, adjacent to, or accessing Federal and tribal lands. BIL amends this program to allow smaller projects to qualify for funding and allows 100% federal share for tribal projects.</t>
    </r>
  </si>
  <si>
    <r>
      <t>Strengthening Mobility and Revolutionizing Transportation (SMART) Grant Program ($1B, new)</t>
    </r>
    <r>
      <rPr>
        <sz val="11"/>
        <color rgb="FF343F4E"/>
        <rFont val="Century Gothic"/>
        <family val="2"/>
      </rPr>
      <t> – The SMART Grant program will be a programmed competition that will deliver competitive grants to states, local governments, and tribes for projects that improve transportation safety and efficiency.</t>
    </r>
  </si>
  <si>
    <r>
      <t>Rural Surface Transportation Grant Program ($2B, new) </t>
    </r>
    <r>
      <rPr>
        <sz val="11"/>
        <color rgb="FF343F4E"/>
        <rFont val="Century Gothic"/>
        <family val="2"/>
      </rPr>
      <t>– This new competitive grant program will improve and expand surface transportation infrastructure in rural areas, increasing connectivity, improving safety and reliability of the movement of people and freight, and generate regional economic growth.</t>
    </r>
  </si>
  <si>
    <t>Tehama County</t>
  </si>
  <si>
    <t>This grant will fund a feasibility study to determine if the Woodson Bridge over the Sacramento River in Tehama County can be rehabilitated or if a new bridge must be constructed. The project will include life cycle cost analysis for both alternatives.</t>
  </si>
  <si>
    <t>Bridge Investment Program (Rural Planning Grant)</t>
  </si>
  <si>
    <t xml:space="preserve">FHWA </t>
  </si>
  <si>
    <t>MARAD</t>
  </si>
  <si>
    <t>The Project will fund the following components: construction of a roughly 25-acre off-dock container support facility with truck entry/exit gates and gatehouse, pavement replacement, office trailer, perimeter fencing, grounded and wheeled container storage, refrigerated container grounded storage and plugs, LED high mast lighting, drainage, substation improvements, and battery storage and charging stations.</t>
  </si>
  <si>
    <t>The Project will fund the replacement of diesel yard tractors with approximately 60 electric yard tractors, construction of electric equipment charging infrastructure with energy load management software to enhance energy efficiency, and installation of software equipment to streamline cargo-handling operations within the terminal.</t>
  </si>
  <si>
    <t>The Project will replace approximately 40 failing or missing fender pilings on a quay used by commercial fishermen in Humboldt Bay. The Project includes removal of the existing pilings and the purchase and installation of replacement pilings, pile caps, and rub rails.</t>
  </si>
  <si>
    <t xml:space="preserve">Port Infrastructure Development Program (PIDP) </t>
  </si>
  <si>
    <t>PIDP</t>
  </si>
  <si>
    <t>The Project includes the construction of a new seawall, the repair and renovation of a seafood packing and truck loading area, the replacement of cargo handling equipment that is currently atop the existing seawall, and the installation of EV infrastructure to power the cold storage trailers used to move seafood products to market.</t>
  </si>
  <si>
    <t>The Project improves the Port of Stockton’s Lead Track by the replacement or upgrade of approximately 13,400 feet of existing rail and ballast, realignment of curves, and re-construction of roughly thirty turnouts. The Project also includes site clearing, grading, drainage, and utility work.</t>
  </si>
  <si>
    <t>City of Eureka</t>
  </si>
  <si>
    <t>Crescent City Harbor District</t>
  </si>
  <si>
    <t>Port of San Francisco</t>
  </si>
  <si>
    <t>Port of Long Beach</t>
  </si>
  <si>
    <t>California's Total</t>
  </si>
  <si>
    <t>California's Grant Total</t>
  </si>
  <si>
    <t>~National Grant Total</t>
  </si>
  <si>
    <t>~California's Percentage of the National Total</t>
  </si>
  <si>
    <t>Los Angeles International</t>
  </si>
  <si>
    <t>Monterey Regional</t>
  </si>
  <si>
    <t>San Diego International</t>
  </si>
  <si>
    <t>San Francisco International</t>
  </si>
  <si>
    <t>Noise mitigation measures.</t>
  </si>
  <si>
    <t>Construct taxiway.</t>
  </si>
  <si>
    <t>Construct aircraft rescue and fire fighting building.</t>
  </si>
  <si>
    <t>Alturas Municipal</t>
  </si>
  <si>
    <t>Tulelake Municipal</t>
  </si>
  <si>
    <t>California Redwood Coast-Humboldt County</t>
  </si>
  <si>
    <t>Auburn Municipal</t>
  </si>
  <si>
    <t>Bob Hope</t>
  </si>
  <si>
    <t>Camarillo</t>
  </si>
  <si>
    <t>McClellan-Palomar</t>
  </si>
  <si>
    <t>Buchanan Field</t>
  </si>
  <si>
    <t>University of Davis</t>
  </si>
  <si>
    <t>Murray Field</t>
  </si>
  <si>
    <t>Fresno Yosemite International</t>
  </si>
  <si>
    <t>Nevada County</t>
  </si>
  <si>
    <t>Half Moon Bay</t>
  </si>
  <si>
    <t>Hollister Municipal</t>
  </si>
  <si>
    <t>Westover Field Amador County</t>
  </si>
  <si>
    <t>Lincoln Regional/Karl Harder Field</t>
  </si>
  <si>
    <t>Merced Regional/Macready Field</t>
  </si>
  <si>
    <t>Siskiyou County</t>
  </si>
  <si>
    <t>Gnoss Field</t>
  </si>
  <si>
    <t>Oceano County</t>
  </si>
  <si>
    <t>Palo Alto</t>
  </si>
  <si>
    <t>Petaluma Municipal</t>
  </si>
  <si>
    <t>Placerville</t>
  </si>
  <si>
    <t>Benton Field</t>
  </si>
  <si>
    <t>Redding Municipal</t>
  </si>
  <si>
    <t>Sacramento International</t>
  </si>
  <si>
    <t>Calaveras County-Maury Rasmussen Field</t>
  </si>
  <si>
    <t>San Luis County Regional</t>
  </si>
  <si>
    <t>Shafter-Minter Field</t>
  </si>
  <si>
    <t>Lake Tahoe</t>
  </si>
  <si>
    <t>Stockton Metro</t>
  </si>
  <si>
    <t>Mefford Field</t>
  </si>
  <si>
    <t>Van Nuys</t>
  </si>
  <si>
    <t>Seal runway pavement surface/pavement joints.</t>
  </si>
  <si>
    <t>Update airport master plan or study.</t>
  </si>
  <si>
    <t>Rehabilitate runway.</t>
  </si>
  <si>
    <t>Construct heliport/helipad.</t>
  </si>
  <si>
    <t>Conduct noise compatibility plan study.</t>
  </si>
  <si>
    <t>Acquire aircraft rescue and fire fighting vehicle.</t>
  </si>
  <si>
    <t>Reconstruct perimeter fencing required by 49 CFR 1542.</t>
  </si>
  <si>
    <t>Widen runway.</t>
  </si>
  <si>
    <t>Airport wildlife hazard assessment/management plan.</t>
  </si>
  <si>
    <t>Conduct/update miscellaneous study.</t>
  </si>
  <si>
    <t>Expand apron.</t>
  </si>
  <si>
    <t>Seal apron pavement surface/pavement joints.</t>
  </si>
  <si>
    <t>Acquire or rehabilitate emergency generator.</t>
  </si>
  <si>
    <t>Install airport beacon.</t>
  </si>
  <si>
    <t>Construct/improve parking lot.</t>
  </si>
  <si>
    <t>Develop new airport master plan or study.</t>
  </si>
  <si>
    <t>Extend runway.</t>
  </si>
  <si>
    <t>Reconstruct taxiway.</t>
  </si>
  <si>
    <t>Construct apron.</t>
  </si>
  <si>
    <t>Rehabilitate apron.</t>
  </si>
  <si>
    <t>Rehabilitate taxilane.</t>
  </si>
  <si>
    <t>Reconstruct apron.</t>
  </si>
  <si>
    <t>(59 projects)</t>
  </si>
  <si>
    <t>Airport Terminal Program (ATP)</t>
  </si>
  <si>
    <t>Norman Y. Mineta San Jose International Airport, SJC</t>
  </si>
  <si>
    <t>The terminal facilities will be updated improving accessibility throughout the terminal and bringing it into compliance with the Americans with Disabilities Act.</t>
  </si>
  <si>
    <t>ATP</t>
  </si>
  <si>
    <t xml:space="preserve">Los Angeles International Airport, LAX
</t>
  </si>
  <si>
    <t>The terminal roadways will be reconfigured and repaved. The project will also include the reconfiguring and modernization of the entrance to the central terminal area parking.</t>
  </si>
  <si>
    <t xml:space="preserve">San Diego International Airport, SAN </t>
  </si>
  <si>
    <t>The existing terminal one facility will be demolished and construction on new terminal facility with 19 gates will begin. In addition to the new terminal facility, additional energy efficiency improvements will be made to the airport.</t>
  </si>
  <si>
    <t xml:space="preserve">Long Beach Airport, LGB  
</t>
  </si>
  <si>
    <t>The terminal roadways will be reconfigured and repaved. The project will also include the realignment of the terminal loop.</t>
  </si>
  <si>
    <t>Chowchilla</t>
  </si>
  <si>
    <t>Fresno Chandler Exec</t>
  </si>
  <si>
    <t>Mesa Del Rey</t>
  </si>
  <si>
    <t>Lompoc</t>
  </si>
  <si>
    <t>Madera Municipal</t>
  </si>
  <si>
    <t>Oakdale</t>
  </si>
  <si>
    <t>Palm Springs International</t>
  </si>
  <si>
    <t>Reedley Municipal</t>
  </si>
  <si>
    <t>Salinas Municipal</t>
  </si>
  <si>
    <t>Cable</t>
  </si>
  <si>
    <t>Rehabilitate runway, runway lighting, taxiway lighting</t>
  </si>
  <si>
    <t>Rehabilitate taxiway.</t>
  </si>
  <si>
    <t>Improve airport drainage.</t>
  </si>
  <si>
    <t>Bakersfield Municipal</t>
  </si>
  <si>
    <t>Meadows Field</t>
  </si>
  <si>
    <t>Brawley Municipal</t>
  </si>
  <si>
    <t>Chico Municipal</t>
  </si>
  <si>
    <t>Colusa County</t>
  </si>
  <si>
    <t xml:space="preserve">Long Beach / Daugherty Field
</t>
  </si>
  <si>
    <t>Yuba County</t>
  </si>
  <si>
    <t>Mojave Air and Space Port</t>
  </si>
  <si>
    <t>Napa County</t>
  </si>
  <si>
    <t>Ontario International</t>
  </si>
  <si>
    <t>Redlands Municipal</t>
  </si>
  <si>
    <t>San Bernardino International</t>
  </si>
  <si>
    <t>John Wayne Airport - Orange County</t>
  </si>
  <si>
    <t>Tehachapi Municipal</t>
  </si>
  <si>
    <t>Nut Tree</t>
  </si>
  <si>
    <t>Rehabilitate runway lighting, runway install, runway vertical, visual guidance system, and rehabilitate taxiway.</t>
  </si>
  <si>
    <t>Rehabilitate taxiway, lighting install, misc. NAVAIDS.</t>
  </si>
  <si>
    <t>Reconstruct runway.</t>
  </si>
  <si>
    <t>Reconstruct runway, lighting, reconstruct taxiway lighting, install airfield guidance signs.</t>
  </si>
  <si>
    <t>Reconstruct runway, lighting, install runway vertical visual guidance system.</t>
  </si>
  <si>
    <t>Construct/install/expand airport lighting vault reconstruct taxiway.</t>
  </si>
  <si>
    <t>Improve airport drainage erosion control.</t>
  </si>
  <si>
    <t>Rehabilitate taxiway, improve service road.</t>
  </si>
  <si>
    <t>Update airport master plan or study, airport wildlife hazard assessment management plan.</t>
  </si>
  <si>
    <t>Apple Valley</t>
  </si>
  <si>
    <t>Barstow-Daggett</t>
  </si>
  <si>
    <t>San Gabriel Valley</t>
  </si>
  <si>
    <t>Metro Oakland International</t>
  </si>
  <si>
    <t>Bob Maxwell Memorial Airfield</t>
  </si>
  <si>
    <t>Jacqueline Cochran Regional</t>
  </si>
  <si>
    <t>French Valley</t>
  </si>
  <si>
    <t>Gillespie Field</t>
  </si>
  <si>
    <t>Twentynine Palms</t>
  </si>
  <si>
    <t>Willows/Glenn County</t>
  </si>
  <si>
    <t>Santa Barbara Municipal</t>
  </si>
  <si>
    <t>Santa Maria Public/Capt. G Allan Hancock Field</t>
  </si>
  <si>
    <t>Reconstruct perimeter fencing.</t>
  </si>
  <si>
    <t>Improve airport drainage/erosion control, reconstruct apron.</t>
  </si>
  <si>
    <t>Acquire equipment.</t>
  </si>
  <si>
    <t>Rehabilitate apron..</t>
  </si>
  <si>
    <t>TOD 
Planning Projects</t>
  </si>
  <si>
    <t>North County Transit District</t>
  </si>
  <si>
    <t>Peninsula Corridor Joint Powers Board</t>
  </si>
  <si>
    <t>This funding will be used to plan for TOD along the proposed West Santa Ana Branch Transit Corridor, a 14.8-mile light rail line that will connect several cities and communities.</t>
  </si>
  <si>
    <t>This award will fund a study of the Union Station/Civic Center Transit District that focuses on supporting equity, sustainability and connectivity to jobs around LA's regional transit hub and historic downtown. The project will explore ways to expand housing and affordable housing opportunities as the city continues to invest in transit infrastructure, consider new commercial development opportunities, and respond to a housing and homelessness crisis.</t>
  </si>
  <si>
    <t>This funding will be used to plan for TOD at the Escondido Transit Center, a mobility hub that serves five modes of travel, including the 22-mile SPRINTER rail system. As the agency works to expand the SPRINTER with more service and capacity-enhancing double track, the plan will evaluate how to expand the transit center's potential for mixed-use development, including zoning changes, operational and infrastructure needs, and potential relocation of operations. The project would provide affordable housing, strengthen the economy, create jobs, increase ridership and reduce greenhouse gas emissions.</t>
  </si>
  <si>
    <t>National Grant Total</t>
  </si>
  <si>
    <t>The Peninsula Corridor Joint Powers Board (Caltrain) will receive funding to plan for TOD at its 20-acre 4th and King railyard. The agency will include public engagement and neighborhood planning, and assess how to create more housing, bicycle and pedestrian access, and better connectivity.</t>
  </si>
  <si>
    <t>Pilot Program for Transit-Oriented Development (TOD) Planning</t>
  </si>
  <si>
    <t>The City of Fresno will receive funding to upgrade its maintenance and paratransit facilities, buy as many as 30 hydrogen electric, battery electric and compressed natural gas replacement buses and conduct workforce development activities. This project will help improve serve reliability and air quality in the Central Valley.</t>
  </si>
  <si>
    <t>The Napa Valley Transportation Authority will receive funding to buy as many as six zero-emission battery electric buses and charging stations to be installed at its new bus maintenance facility. This project will  improve service reliability and air quality for residents and visitors in Napa County.</t>
  </si>
  <si>
    <t>Install runway vertical/visual guidance system.</t>
  </si>
  <si>
    <t>Rehabilitate runway, reconstruct taxiway.</t>
  </si>
  <si>
    <t>Federal Railroad Administration (FRA)</t>
  </si>
  <si>
    <t>Mammoth Yosemite</t>
  </si>
  <si>
    <t>The project will upgrade approximately four miles of the Madera 41 South Expressway from a two-lane rural highway to a four-lane limited-access expressway. In addition to the construction of the four-lane expressway, the project will improve the local road network by widening the Lateral 6.2 canal crossing near Avenue 15, constructing storm water detention basins, raising the height of the new roadway and constructing at-grade intersections at Avenue 12 and Avenue 15, reserving right-of-way for a future freeway interchange at Avenue 12, and adding a widened and raised median between the canal and Avenue 15.</t>
  </si>
  <si>
    <t>Madera County</t>
  </si>
  <si>
    <t xml:space="preserve">Multimodal Project Discretionary Grant Opportunity (MPDG): Rural Surface Transportation Grant Program (Rural) </t>
  </si>
  <si>
    <t xml:space="preserve">MPDG: Nationally Significant Multimodal Freight and Highways Projects Grants Program (INFRA) </t>
  </si>
  <si>
    <t>California Department of Transportation 
on behalf of Redwood Coast Transit Authority</t>
  </si>
  <si>
    <t>The Golden Gate Suspension Bridge Seismic Retrofit Project will replace, retrofit, and install critical structural elements on the Golden Gate Bridge to increase resiliency against earthquakes. The improvements will ensure the structural integrity of a vital transportation link between San Francisco and Marin County. This bridge allows for the movement of people and freight along the California Coast and is a critical link for bicyclist and pedestrian traffic in the region.</t>
  </si>
  <si>
    <t>This grant funds roadway improvements to a more resilient standard, sewer replacement and pump station upgrades to provide additional capacity and reliability, stormwater improvements, removal of creosote-treated rail ties to improve environmental conditions, and landscaping with drought tolerant plants that will conserve water.</t>
  </si>
  <si>
    <t>Federal Highway Administration (FHWA)</t>
  </si>
  <si>
    <t>Ferry Boat Grant Program</t>
  </si>
  <si>
    <t>TOTAL IIJA DISCRETIONARY GRANT FUNDING</t>
  </si>
  <si>
    <t xml:space="preserve"> Coyote Valley Band of Pomo Indians</t>
  </si>
  <si>
    <t>Cher‐Ae Heights Indian Community of the
Trinidad Rancheria</t>
  </si>
  <si>
    <t>Hopland Band of Pomo Indians</t>
  </si>
  <si>
    <t>Iipay Nation of Santa Ysabel</t>
  </si>
  <si>
    <t xml:space="preserve"> Karuk Tribe</t>
  </si>
  <si>
    <t>Quechan Indian Tribe of the Fort Yuma
Indian Reservation (AZ &amp; CA)</t>
  </si>
  <si>
    <t xml:space="preserve">Tribal Transportation Program (TTP) Safety Fund </t>
  </si>
  <si>
    <t>Watsonville-Cruz Multimodal Corridor Program. The funding will cover auxiliary lane and bus on shoulder access on State Route 1 (SR 1); new bicycle and pedestrian overcrossings as part of the New Coastal Rail Trail (CRT) within the Santa Cruz Branch Rail Line. The applicant will also purchase four new Zero-Emission Buses (ZEBs).</t>
  </si>
  <si>
    <t>The National Infrastructure Project Assistance Program (MEGA)</t>
  </si>
  <si>
    <t>California Department of Transportation and Santa Cruz County</t>
  </si>
  <si>
    <t>Alameda County</t>
  </si>
  <si>
    <t>City of Los Angeles</t>
  </si>
  <si>
    <t>City of San Francisco</t>
  </si>
  <si>
    <t>City of Wildomar</t>
  </si>
  <si>
    <t>Contra Costa Transportation Authority</t>
  </si>
  <si>
    <t>Los Angeles County</t>
  </si>
  <si>
    <t>Modoc County</t>
  </si>
  <si>
    <t>La Brea Avenue Complete Streets Project (Urban)</t>
  </si>
  <si>
    <t>San Pablo Avenue Safety Improvements Project (Urban)</t>
  </si>
  <si>
    <t>Western Addition Community Safe Streets Project (Urban)</t>
  </si>
  <si>
    <t>Sedco Boulevard Roadway Safety Improvements Project (Urban)</t>
  </si>
  <si>
    <t>Bicycle and Pedestrian Safety Improvements to Improve Equity Countywide in Contra Costa County (Urban)</t>
  </si>
  <si>
    <t>Florence-Firestone for All: Achieving Vision Zero in South Los Angeles (Urban)</t>
  </si>
  <si>
    <t>Modoc County SS4A Implementation Grant 2022 (Rural)</t>
  </si>
  <si>
    <t>Safe Streets and Roads 
for All (SS4A) 
Implementation Grant</t>
  </si>
  <si>
    <t>SS4A 
Implementation Grant</t>
  </si>
  <si>
    <t>Butte County Safety Action Plan for Bikes, Pedestrians and Motor Vehicles</t>
  </si>
  <si>
    <t>Butte County</t>
  </si>
  <si>
    <t>SS4A 
Action Plan Grant</t>
  </si>
  <si>
    <t>Trinidad Rancheria Safety Action Plan</t>
  </si>
  <si>
    <t>City of Colton Citywide Comprehensive Safety Action Plan</t>
  </si>
  <si>
    <t>City of Colton</t>
  </si>
  <si>
    <t>City of Colusa Comprehensive Action Safety Plan</t>
  </si>
  <si>
    <t>City of Colusa</t>
  </si>
  <si>
    <t>City of Costa Mesa Safe Routes to School Action Plan</t>
  </si>
  <si>
    <t>City of Costa Mesa</t>
  </si>
  <si>
    <t>Dinuba Vision Zero Action Plan</t>
  </si>
  <si>
    <t>City of Fresno Vision Zero Action Plan</t>
  </si>
  <si>
    <t>City of Fullerton Safe Streets and Roads for All Planning Grant</t>
  </si>
  <si>
    <t>City of Indian Wells Comprehensive Traffic Safety Action Plan</t>
  </si>
  <si>
    <t>City of Dinuba</t>
  </si>
  <si>
    <t>City of Fullerton</t>
  </si>
  <si>
    <t>City of Indian Wells</t>
  </si>
  <si>
    <t>Safe Streets and Roads for All Action Plan Grant for City of Irwindale in California</t>
  </si>
  <si>
    <t>City of La Habra Safe Routes to School Action Plan Development Project</t>
  </si>
  <si>
    <t>City of Laguna Beach Citywide Safety Action Plan</t>
  </si>
  <si>
    <t>City of Laguna Niguel Active Transportation Safety Plan</t>
  </si>
  <si>
    <t>This project will develop an action plan</t>
  </si>
  <si>
    <t>City of Modesto</t>
  </si>
  <si>
    <t>City of Laguna Niguel</t>
  </si>
  <si>
    <t>City of Laguna Beach</t>
  </si>
  <si>
    <t>City of La Habra</t>
  </si>
  <si>
    <t>City of Irwindale</t>
  </si>
  <si>
    <t>SS4A Complete Action Plan Grant to City of Monterey, California</t>
  </si>
  <si>
    <t>City of Moreno Valley Action Plan</t>
  </si>
  <si>
    <t>Supplemental Action Plan: Complete Streets Improvement Plan for High-Injury Corridor in Napa, CA</t>
  </si>
  <si>
    <t>Palm Desert Vision Zero Strategy</t>
  </si>
  <si>
    <t>Palo Alto Safe Streets for All Action Plan</t>
  </si>
  <si>
    <t>SS4A Action Plan Grant to support Local Road Safety Plan</t>
  </si>
  <si>
    <t>2022 Pleasant Hill Action Plan</t>
  </si>
  <si>
    <t>City of Redding Safe Streets and Roads for All Action Plan</t>
  </si>
  <si>
    <t>Action Plan for the City of Rialto in California</t>
  </si>
  <si>
    <t>Safe Streets for All San Diegans: Supplemental Action Plan Activities</t>
  </si>
  <si>
    <t>SS4A Action Plan Grant for Developing a City of Santa Clara, CA Vision Zero Plan</t>
  </si>
  <si>
    <t>City of Seal Beach Safety Action Plan</t>
  </si>
  <si>
    <t>City of South Lake Tahoe Vision-Zero Action Plan</t>
  </si>
  <si>
    <t>SS4A Action Plan Grant to City of Stockton for Comprehensive Vision Zero Action Plan</t>
  </si>
  <si>
    <t>West Sacramento Comprehensive Safety Action Plan</t>
  </si>
  <si>
    <t>CICC Safety Action Plan</t>
  </si>
  <si>
    <t>SS4A Action Plan Grant for County of Fresno, California</t>
  </si>
  <si>
    <t>County of Madera Comprehensive Safety Action Plan Development Project</t>
  </si>
  <si>
    <t>SS4A Action Plan Grant to County of Santa Cruz</t>
  </si>
  <si>
    <t>Los Angeles Metro Comprehensive Safety Action Plan</t>
  </si>
  <si>
    <t>County of Orange Local Road Safety Plan</t>
  </si>
  <si>
    <t>Riverside County Action Plan for Unincorporated Communities</t>
  </si>
  <si>
    <t>Robinson Rancheria Action Plan</t>
  </si>
  <si>
    <t>San Diego Regional Comprehensive Safety Action Plan</t>
  </si>
  <si>
    <t>BART Safety Action Plan around BART properties and ROW</t>
  </si>
  <si>
    <t>Streets and Freeways Strategy Vision Zero Freeway Ramp Intersection Safety Study Phase 3</t>
  </si>
  <si>
    <t>San Luis Obispo Regional Safe Streets Action Plan</t>
  </si>
  <si>
    <t>Town of Apple Valley Complete Streets Plan</t>
  </si>
  <si>
    <t>Yuba-Sutter Regional Safety Action Plan</t>
  </si>
  <si>
    <t xml:space="preserve">TTP Safety Fund </t>
  </si>
  <si>
    <t>Update an Existing Transportation Safety Plan.</t>
  </si>
  <si>
    <t>Develop the Tribe's First Transportation Safety Plan.</t>
  </si>
  <si>
    <t>Traffic Calming and Roadway Departure Improvements on Virusur Road, Yellowhammer Road, Kahtishraam Road, and Apsuun Road.</t>
  </si>
  <si>
    <t>City of Monterey</t>
  </si>
  <si>
    <t>City of Moreno Valley</t>
  </si>
  <si>
    <t>City of Palm Desert Public Works</t>
  </si>
  <si>
    <t xml:space="preserve">City of Palo Alto  </t>
  </si>
  <si>
    <t>Town of Apple Valley</t>
  </si>
  <si>
    <t>San Luis Obispo Council of Governments</t>
  </si>
  <si>
    <t>Robinson Rancheria</t>
  </si>
  <si>
    <t>San Francisco Bay Area Rapid Transit District</t>
  </si>
  <si>
    <t>Riverside County</t>
  </si>
  <si>
    <t>County of Madera</t>
  </si>
  <si>
    <t>County of Fresno</t>
  </si>
  <si>
    <t>Colusa Indian Community Council</t>
  </si>
  <si>
    <t>City of West Sacramento</t>
  </si>
  <si>
    <t>City of Pasadena</t>
  </si>
  <si>
    <t>City of Pleasant Hill</t>
  </si>
  <si>
    <t>City of Redding</t>
  </si>
  <si>
    <t>City of Santa Clara</t>
  </si>
  <si>
    <t>City of Seal Beach</t>
  </si>
  <si>
    <t>City of South Lake Tahoe</t>
  </si>
  <si>
    <t>City of Stockton</t>
  </si>
  <si>
    <t>SS4A 
Supplemental Action Plan Grant</t>
  </si>
  <si>
    <t>City of Napa</t>
  </si>
  <si>
    <t>City of San Diego</t>
  </si>
  <si>
    <t>San Francisco County Transportation Authority</t>
  </si>
  <si>
    <t>This grant funding will be used to renovate the City of Avalon Cabrillo Mole Ferry Intermodal terminal, including raising the building, to support electric ferries and climate resiliency. LA Metro is planning for the ferry terminal, located on Santa Catalina Island, to continue to provide reliable and frequent ferry service for at least the next 50 years.</t>
  </si>
  <si>
    <t xml:space="preserve">Los Angeles County Metropolitan Transportation Authority </t>
  </si>
  <si>
    <t>Golden Gate Bridge, Highway and Transportation District</t>
  </si>
  <si>
    <t>San Joaquin Regional Transit District</t>
  </si>
  <si>
    <t>Santa Clara Valley Transportation Authority</t>
  </si>
  <si>
    <t>Construct / Rehabilitate / Modify / Expand snow removal equipment building.</t>
  </si>
  <si>
    <t>Southern San José Grade Separations (Monterey Rd.) - This proposed project will fund preliminary engineering and environmental reviews necessary for grade separations at three existing at-grade crossings at Skyway Drive, Branham Lane, and Chynoweth Avenue in the City of San Jose, California.</t>
  </si>
  <si>
    <t>Climate Change and Extreme Events Training and Research Program - The proposed project will establish a Climate Change and Extreme Events Training and Research (CCEETR) program at San Jose State University. The program objective is to conduct research, education, and technology transfer activities to improve the rail network's safety and resilience against extreme events, including climate change.</t>
  </si>
  <si>
    <t>AUTHORIZED FUNDING</t>
  </si>
  <si>
    <t>City of Long Beach</t>
  </si>
  <si>
    <t xml:space="preserve">The Shoreline Drive Gateway Project will reconfigure West Shoreline Drive to remove a roadway barrier and improve access and connectivity between Downtown Long Beach and public open space, create a new bicycle path and pedestrian amenities, and divert highway traffic from residential streets to major roads. </t>
  </si>
  <si>
    <t>Reconnecting Communities Pilot Program 
(Capital Grant Award)</t>
  </si>
  <si>
    <t>Reconnecting Communities Pilot Program
(Planning Grant Award)</t>
  </si>
  <si>
    <t>Vision 980 Study Phase 2 - Feasibility Study. These grant funds will be used to explore alternatives for reconnecting communities along the I-980 corridor with an expanded focus on community integration and environmental justice. The I-980 freeway divides disadvantaged communities in West Oakland from downtown Oakland and is a barrier to travel and economic opportunities between these communities.</t>
  </si>
  <si>
    <t>SR-710 Northern Stub Reenvisioning Project. These grant funds will be used to support the study of transportation and land use needs related to the future
redevelopment of Pasadena’s recently relinquished highway “stub.” The three-year planning process, which will include a feasibility analysis and vision planning, will ultimately result in a 710 Northern Stub Site-Specific Plan.</t>
  </si>
  <si>
    <t>Parkway Drive at State Route 99 Pedestrian Bridge. These grant funds will be used to support planning activities for a pedestrian bridge that crosses California State Route 99 and connects Parkway Drive and Roeding Park, primarily serving the Jane Addams Neighborhood. Planning activities include a community participation plan, concept drawings, preliminary engineering, and environmental review.</t>
  </si>
  <si>
    <t>Monterey Road Highway to Grand Boulevard Design Study. These grant funds will be used to assess the feasibility and conceptual designs for converting Monterey Road from a motor highway to a grand boulevard that is enjoyable and safe for all road users. The project will undertake planning, design, conceptual engineering, and environmental review to reconstruct the road and intersections as a complete street through the project area. The project is expected to include dedicated transit lanes, protected bike lanes, and urban greening.</t>
  </si>
  <si>
    <t>Bob Hope (Hollywood Burbank) Airport</t>
  </si>
  <si>
    <t>Fresno Yosemite International Airport</t>
  </si>
  <si>
    <t>Monterey Peninsula Airport District</t>
  </si>
  <si>
    <t>Palm Springs International Airport</t>
  </si>
  <si>
    <t>Sacramento International Airport</t>
  </si>
  <si>
    <t>San Diego International Airport</t>
  </si>
  <si>
    <t>This project is funding a portion of the construction of a new terminal concourse including 2 new international/domestic gates with new hold rooms, new international arrivals center, and expanded passenger screening checkpoint.</t>
  </si>
  <si>
    <t>The LAX Terminal Roadways Project will reconstruct and reconfigure the roadway system into LAX. This project will fund a portion of the design of the roadway system serving all existing and proposed terminals at LAX.</t>
  </si>
  <si>
    <t>The project will fund a portion of the expansion and renovation of the baggage claim including four new carousels and upgrades to flooring, electrical and ventilation systems.</t>
  </si>
  <si>
    <t xml:space="preserve">This project will fund a portion of the construction of a new 1,210,000 SF terminal building with the addition of 30 gates. </t>
  </si>
  <si>
    <t>This project will fund a portion of the rehabilitation of SFO's International Terminal Building roofing system, including photovoltaic system upgrades, roof membrane and waterproofing system replacement, and removal of damaged exterior steel.</t>
  </si>
  <si>
    <t>This project is funding a portion of the design and Phase 1 construction of an elevated, ADA‐compliant continuous pedestrian walkway and vertical structure.</t>
  </si>
  <si>
    <t>County of Santa Cruz 
Department of Public Works</t>
  </si>
  <si>
    <t>Orange County 
Department of Public Works</t>
  </si>
  <si>
    <t>ZERO-EMISSION BUS OPERATIONS, MAINTENANCE, AND ADMINISTRATION FACILITY: This project will replace an existing undersized and obsolete transit facility in a new location on a 19.72-acre former brownfield site, and the new facility will support conversion to a zero-emission bus fleet. (Rural)</t>
  </si>
  <si>
    <t>This project will fund a portion of the construction of a new 355,000 sf, 14‐gate terminal building replacing an outdated 1930's facility that is currently an airfield obstruction. The project will deliver a modern energy efficient facility that complies with FAA standards.</t>
  </si>
  <si>
    <t>The relocated terminal complex is the fourth phase of MRY's Airport Safety Enhancement Program (SEP). The SEP will permit relocation of Taxiway A to meet FAA design standards. This project is for the design and Phase 1 construction of the replacement terminal. Phase 1 consists of enabling projects including the relocation of utilities and construction of a retaining wall to support the new terminal.</t>
  </si>
  <si>
    <t>SMART</t>
  </si>
  <si>
    <t>Strengthening Mobility and Revolutionizing Transportation (SMART) Grants Program</t>
  </si>
  <si>
    <r>
      <rPr>
        <i/>
        <sz val="11"/>
        <color theme="1"/>
        <rFont val="Calibri"/>
        <family val="2"/>
        <scheme val="minor"/>
      </rPr>
      <t>Code the Curb.</t>
    </r>
    <r>
      <rPr>
        <sz val="11"/>
        <color theme="1"/>
        <rFont val="Calibri"/>
        <family val="2"/>
        <scheme val="minor"/>
      </rPr>
      <t xml:space="preserve"> Create a digital inventory of physical curb lane assets to improve management of the curb lane in Downtown Los Angeles.</t>
    </r>
  </si>
  <si>
    <r>
      <rPr>
        <i/>
        <sz val="11"/>
        <color theme="1"/>
        <rFont val="Calibri"/>
        <family val="2"/>
        <scheme val="minor"/>
      </rPr>
      <t>SMART Curbs: City of San Jose's Curb Digitization and Management Pilot</t>
    </r>
    <r>
      <rPr>
        <sz val="11"/>
        <color theme="1"/>
        <rFont val="Calibri"/>
        <family val="2"/>
        <scheme val="minor"/>
      </rPr>
      <t xml:space="preserve">. Collect curb inventory and utilization data to monitor curb uses, reallocate curb spaces, and provide realtime curb use information to users in San Jose. </t>
    </r>
  </si>
  <si>
    <r>
      <rPr>
        <i/>
        <sz val="11"/>
        <color theme="1"/>
        <rFont val="Calibri"/>
        <family val="2"/>
        <scheme val="minor"/>
      </rPr>
      <t>Event Integrated Ticketing Platform.</t>
    </r>
    <r>
      <rPr>
        <sz val="11"/>
        <color theme="1"/>
        <rFont val="Calibri"/>
        <family val="2"/>
        <scheme val="minor"/>
      </rPr>
      <t xml:space="preserve"> Integrate transit tripplanning with the event ticketing process through an
adaptable web program for safe access to events in Los Angeles, including the upcoming Olympic and Paralympic Games. </t>
    </r>
  </si>
  <si>
    <t>San Francisco Municipal Transportation Agency</t>
  </si>
  <si>
    <r>
      <rPr>
        <i/>
        <sz val="11"/>
        <color theme="1"/>
        <rFont val="Calibri"/>
        <family val="2"/>
        <scheme val="minor"/>
      </rPr>
      <t>The Digital Curb Program: Revolutionizing Curb Management in San Francisco.</t>
    </r>
    <r>
      <rPr>
        <sz val="11"/>
        <color theme="1"/>
        <rFont val="Calibri"/>
        <family val="2"/>
        <scheme val="minor"/>
      </rPr>
      <t xml:space="preserve"> Create and disseminate a digital curb inventory throughout San Francisco that includes locationspecific and up-to-date regulations via an open data feed. </t>
    </r>
  </si>
  <si>
    <r>
      <rPr>
        <i/>
        <sz val="11"/>
        <color theme="1"/>
        <rFont val="Calibri"/>
        <family val="2"/>
        <scheme val="minor"/>
      </rPr>
      <t>Wheels on the Bus – Real-Time Data (RTD).</t>
    </r>
    <r>
      <rPr>
        <sz val="11"/>
        <color theme="1"/>
        <rFont val="Calibri"/>
        <family val="2"/>
        <scheme val="minor"/>
      </rPr>
      <t xml:space="preserve"> Evaluate technologies capable of collecting and disseminating real-time use data for front-mounted bus bike racks and interior mobility device securement equipment on VTA’s bus route network.</t>
    </r>
  </si>
  <si>
    <r>
      <rPr>
        <i/>
        <sz val="11"/>
        <color theme="1"/>
        <rFont val="Calibri"/>
        <family val="2"/>
        <scheme val="minor"/>
      </rPr>
      <t>Transit Reliability Improvement and Performance System (TRIPS).</t>
    </r>
    <r>
      <rPr>
        <sz val="11"/>
        <color theme="1"/>
        <rFont val="Calibri"/>
        <family val="2"/>
        <scheme val="minor"/>
      </rPr>
      <t xml:space="preserve"> Implement a multijurisdictional and connected Transit Signal Priority (TSP) system across Santa Clara County.</t>
    </r>
  </si>
  <si>
    <t>Office of the Assistant Secretary for Research and Technology (OST-R), U.S. Department of
Transportation (DOT)</t>
  </si>
  <si>
    <r>
      <rPr>
        <i/>
        <sz val="11"/>
        <color theme="1"/>
        <rFont val="Calibri"/>
        <family val="2"/>
        <scheme val="minor"/>
      </rPr>
      <t>Deploying UAS Innovations for Remote, Autonomous Infrastructure Construction Inspection to Enhance Safety, Save Time, Reduce Costs and Lessen Carbon Emissions.</t>
    </r>
    <r>
      <rPr>
        <sz val="11"/>
        <color theme="1"/>
        <rFont val="Calibri"/>
        <family val="2"/>
        <scheme val="minor"/>
      </rPr>
      <t xml:space="preserve"> The project will use drone technology for construction site condition inspections to support Caltrans' pilot safety and operations at the Butte City Bridge Replacement project site and the East Otay Port of Entry project site in California. </t>
    </r>
  </si>
  <si>
    <t xml:space="preserve"> OST-R | DOT</t>
  </si>
  <si>
    <t>CA's Grand Total</t>
  </si>
  <si>
    <t>National Grand Total (FEMA)</t>
  </si>
  <si>
    <t>CA's Percentage of National Total (FEMA)</t>
  </si>
  <si>
    <t>CA's SUBTOTAL (TAB 2 - FEMA)</t>
  </si>
  <si>
    <t>Consolidated Appropriations Act, 2021</t>
  </si>
  <si>
    <t xml:space="preserve">Consolidated Rail Infrastructure and Safety Improvements (CRISI) Grant Program </t>
  </si>
  <si>
    <t>Thriving Communities Program (TCP): 
Complete Neighborhoods</t>
  </si>
  <si>
    <r>
      <rPr>
        <u/>
        <sz val="11"/>
        <color theme="1"/>
        <rFont val="Calibri"/>
        <family val="2"/>
        <scheme val="minor"/>
      </rPr>
      <t xml:space="preserve">Anaheim Transportation Network </t>
    </r>
    <r>
      <rPr>
        <sz val="11"/>
        <color theme="1"/>
        <rFont val="Calibri"/>
        <family val="2"/>
        <scheme val="minor"/>
      </rPr>
      <t xml:space="preserve">
Community Partners: Community Action Partnership of Orange County and Family Oasis
Family Resource Center</t>
    </r>
  </si>
  <si>
    <r>
      <t xml:space="preserve">Trinidad Rancheria
</t>
    </r>
    <r>
      <rPr>
        <sz val="11"/>
        <color theme="1"/>
        <rFont val="Calibri"/>
        <family val="2"/>
        <scheme val="minor"/>
      </rPr>
      <t>Community Partners: North Coast Tribal Transportation Commission and Humboldt
County Association of Governments Technical Advisory Committee</t>
    </r>
  </si>
  <si>
    <t>TCP: Main Streets</t>
  </si>
  <si>
    <r>
      <t xml:space="preserve">Santa Cruz County Regional Transportation Commission
</t>
    </r>
    <r>
      <rPr>
        <sz val="11"/>
        <color theme="1"/>
        <rFont val="Calibri"/>
        <family val="2"/>
        <scheme val="minor"/>
      </rPr>
      <t>Community Partners: Community Bridges and City of Watsonville</t>
    </r>
  </si>
  <si>
    <t>TCP: Complete Neighborhoods</t>
  </si>
  <si>
    <t>The Thriving Communities Program support will help prepare an equity analysis of the existing transportation network, transportation projects and services, plans, policies, and procedures. SCCRTC will work closely with the City of Watsonville, where over 75% of residents identify as non-white or Latino. A set of road safety and context sensitive design solutions, including road diets on state highways and a trail network will be advanced along with the deployment of electric vehicle charging facilities in low-income neighborhoods.</t>
  </si>
  <si>
    <t>The Rancheria and its partners will utilize Thriving Communities Program support to prepare for bridge and ramps that will reunite historically divided tribal lands and provide safe transportation and access to disadvantaged community members by completing the US-101 area access project.</t>
  </si>
  <si>
    <t>The Thriving Communities Program will support providing safe, affordable, efficient access to zero-emission transit in the project area, including robust public-private partnerships to ensure public engagement in planning the Katella Avenue bus rapid transit line.</t>
  </si>
  <si>
    <t>Consolidated Appropriations Act, 2022</t>
  </si>
  <si>
    <t>Build America Bureau (BAB)</t>
  </si>
  <si>
    <t>BAB</t>
  </si>
  <si>
    <r>
      <rPr>
        <i/>
        <sz val="11"/>
        <color theme="1"/>
        <rFont val="Calibri"/>
        <family val="2"/>
        <scheme val="minor"/>
      </rPr>
      <t xml:space="preserve">Palm Avenue/Interstate 805 Bridge. </t>
    </r>
    <r>
      <rPr>
        <sz val="11"/>
        <color theme="1"/>
        <rFont val="Calibri"/>
        <family val="2"/>
        <scheme val="minor"/>
      </rPr>
      <t>Bridge rehabilitation and preservation for the 50-year-old Palm Avenue overcrossing bridge in San Diego. This bridge is a key connector for the Otay-Mesa-Nestor community and is only a few miles from the U.S.-Mexico border. An estimated 38,160 vehicles per day cross this bridge every day and this project will reduce traffic delays and increase freight movement, while reducing long-term maintenance costs. The project sponsors estimate this project will create over $30 million in benefits from reduced congestion and traffic delays.</t>
    </r>
  </si>
  <si>
    <t xml:space="preserve">Bridge Investment Program </t>
  </si>
  <si>
    <t>Bridge Investment Program (Large Bridges)</t>
  </si>
  <si>
    <t xml:space="preserve">Infrastructure Investment and Jobs Act - Federal Emergency Management Agency (FEMA) 
</t>
  </si>
  <si>
    <t>California's Discretionary Grant Awards (Fiscal Year 2022)</t>
  </si>
  <si>
    <t>CA's IIJA GRAND TOTAL</t>
  </si>
  <si>
    <t>National IIJA GRAND TOTAL</t>
  </si>
  <si>
    <t>CA's Percentage of National IIJA GRAND TOTAL</t>
  </si>
  <si>
    <t>CA's IIJA SUBTOTAL (TAB 1 - Traditional Programs)</t>
  </si>
  <si>
    <t>Elk Valley Rancheria Elk Trails Project</t>
  </si>
  <si>
    <t>Tolowa Interpretive Center</t>
  </si>
  <si>
    <t>NSBP</t>
  </si>
  <si>
    <r>
      <rPr>
        <i/>
        <sz val="11"/>
        <color theme="1"/>
        <rFont val="Calibri"/>
        <family val="2"/>
        <scheme val="minor"/>
      </rPr>
      <t>Elk Valley Rancheria Elk Trails Project.</t>
    </r>
    <r>
      <rPr>
        <sz val="11"/>
        <color theme="1"/>
        <rFont val="Calibri"/>
        <family val="2"/>
        <scheme val="minor"/>
      </rPr>
      <t xml:space="preserve"> This project is to design and construct a network of pedestrian trails, wildlife viewing platforms and interpretive signage on Tribal land that is located adjacent to a California state scenic section of U.S. Highway 101.</t>
    </r>
  </si>
  <si>
    <r>
      <rPr>
        <i/>
        <sz val="11"/>
        <color theme="1"/>
        <rFont val="Calibri"/>
        <family val="2"/>
        <scheme val="minor"/>
      </rPr>
      <t>Tolowa Interpretive Center.</t>
    </r>
    <r>
      <rPr>
        <sz val="11"/>
        <color theme="1"/>
        <rFont val="Calibri"/>
        <family val="2"/>
        <scheme val="minor"/>
      </rPr>
      <t xml:space="preserve"> The Tolowa Dee-ni' Nation will renovate, add ADA improvements, and an adjacent parking area for a new Tolowa Interpretative Center along the U.S. Highway 101 State Scenic Byway.</t>
    </r>
  </si>
  <si>
    <r>
      <rPr>
        <i/>
        <sz val="11"/>
        <color theme="1"/>
        <rFont val="Calibri"/>
        <family val="2"/>
        <scheme val="minor"/>
      </rPr>
      <t>Sierra County - Kentucky Mine Historical Park Trestle and Portal Reconstruction</t>
    </r>
    <r>
      <rPr>
        <sz val="11"/>
        <color theme="1"/>
        <rFont val="Calibri"/>
        <family val="2"/>
        <scheme val="minor"/>
      </rPr>
      <t>. The project is to restore the trestle and portal opening of the historically significant Kentucky Mine to sustain and promote the byway’s tourism economy, to preserve this historic byway resource for future generations, and improve the habitat of a threatened species of bat.</t>
    </r>
  </si>
  <si>
    <t>National Scenic Byways Program (NSBP)*</t>
  </si>
  <si>
    <t xml:space="preserve">* This program received $16 million from the Consolidated Appropriations Act, 2021, and $6 million from the Consolidated Appropriations Act, 2022. </t>
  </si>
  <si>
    <r>
      <rPr>
        <i/>
        <sz val="11"/>
        <color theme="1"/>
        <rFont val="Calibri"/>
        <family val="2"/>
        <scheme val="minor"/>
      </rPr>
      <t>Pilot Innovative Cloud-Based Transit Signal Priority.</t>
    </r>
    <r>
      <rPr>
        <sz val="11"/>
        <color theme="1"/>
        <rFont val="Calibri"/>
        <family val="2"/>
        <scheme val="minor"/>
      </rPr>
      <t xml:space="preserve"> Deploy a cloud-based Transit Signal Priority (TSP) system by integrating existing signal systems, new multimodal ITS devices, and proactive signal operations to improve ontime arrive of OCTA’s Harbor Boulevard Bravo! Rapid Bus Route. </t>
    </r>
  </si>
  <si>
    <t>Chino</t>
  </si>
  <si>
    <t>Hawthorne; 
Jack Northrop Field / Hawthorne Municipal</t>
  </si>
  <si>
    <t>Los Angeles; 
Los Angeles International</t>
  </si>
  <si>
    <t xml:space="preserve">Conduct or Update Miscellaneous Study </t>
  </si>
  <si>
    <t>Rehabilitate Runway</t>
  </si>
  <si>
    <t>Rail Vehicle Replacement Program</t>
  </si>
  <si>
    <t>This funding will be used to buy 16 new light rail vehicles to replace older vehicles that exceeded their useful life. This project will improve the agency's state-of-good repair needs and service reliability for the region's 1.7 million residents.</t>
  </si>
  <si>
    <t>Maritime Administration (MARAD)</t>
  </si>
  <si>
    <t xml:space="preserve">MARAD </t>
  </si>
  <si>
    <t>Bay Ship &amp; Yacht Co., of Alameda, CA</t>
  </si>
  <si>
    <t>Driscoll, Inc. dba Driscoll Boat Works, LLC of San Diego, C</t>
  </si>
  <si>
    <t>Marine Group Boat Works, LLC of Chula Vista, CA</t>
  </si>
  <si>
    <t xml:space="preserve">This funding will support the purchase of a 165-ton Grove GRT 9165 crane with a 205-foot boom. </t>
  </si>
  <si>
    <t>This funding will be used to purchase a 150-ton marine travelift.</t>
  </si>
  <si>
    <t xml:space="preserve">This funding will be used to support the purchase of an 820-ton variable width marine travelift. </t>
  </si>
  <si>
    <t>Conduct or Update Miscellaneous Study</t>
  </si>
  <si>
    <t>Construct taxiway</t>
  </si>
  <si>
    <t>Rehabilitate Runway Lighting, Install Airfield Guidance Signs</t>
  </si>
  <si>
    <t>Rehabilitate Taxiway</t>
  </si>
  <si>
    <t>Conduct or Update Miscellaneous Study, Rehabilitate Runway Lighting Rehabilitate Taxiway Lighting Install Airfield Guidance Signs</t>
  </si>
  <si>
    <t>Reconstruct Runway Lighting Rehabilitate Taxiway Lighting Obstruction Marking / Lighting / Removal [NonHazard] Install Airfield Guidance Signs Reconstruct Airport Beacon Reconstruct or Replace Airport Lighting Vault</t>
  </si>
  <si>
    <t>(255 projects)</t>
  </si>
  <si>
    <t>nl 05.15.2023</t>
  </si>
  <si>
    <t>(314 total projects)</t>
  </si>
  <si>
    <t>Orland; 
Halgh Field</t>
  </si>
  <si>
    <t>Palm Springs; 
Jacqueline Cochran Regional</t>
  </si>
  <si>
    <t>Palm Springs; 
Palm Springs International</t>
  </si>
  <si>
    <t>Riverside; 
Riverside Municipal</t>
  </si>
  <si>
    <t>Santa Barbara; 
Santa Barbara Municipal</t>
  </si>
  <si>
    <t>Willows; 
Willows/Glenn County</t>
  </si>
  <si>
    <t>Update Airport Master Plan 
or Study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</si>
</sst>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44" formatCode="_(&quot;$&quot;* #,##0.00_);_(&quot;$&quot;* \(#,##0.00\);_(&quot;$&quot;* &quot;-&quot;??_);_(@_)"/>
    <numFmt numFmtId="164" formatCode="[$-409]d\-mmm\-yy;@"/>
    <numFmt numFmtId="165" formatCode="_(&quot;$&quot;* #,##0_);_(&quot;$&quot;* \(#,##0\);_(&quot;$&quot;* &quot;-&quot;??_);_(@_)"/>
    <numFmt numFmtId="166" formatCode="\$#,##0"/>
    <numFmt numFmtId="167" formatCode="&quot;$&quot;#,##0"/>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rgb="FF212529"/>
      <name val="Calibri"/>
      <family val="2"/>
      <scheme val="minor"/>
    </font>
    <font>
      <b/>
      <sz val="11"/>
      <name val="Calibri"/>
      <family val="2"/>
      <scheme val="minor"/>
    </font>
    <font>
      <sz val="11"/>
      <color rgb="FF000000"/>
      <name val="Calibri"/>
      <family val="2"/>
      <scheme val="minor"/>
    </font>
    <font>
      <b/>
      <sz val="12"/>
      <color theme="1"/>
      <name val="Calibri"/>
      <family val="2"/>
      <scheme val="minor"/>
    </font>
    <font>
      <b/>
      <sz val="11"/>
      <color rgb="FF0070C0"/>
      <name val="Calibri"/>
      <family val="2"/>
      <scheme val="minor"/>
    </font>
    <font>
      <sz val="12"/>
      <color theme="1"/>
      <name val="Arial"/>
      <family val="2"/>
    </font>
    <font>
      <sz val="12"/>
      <color rgb="FF000000"/>
      <name val="Times New Roman"/>
      <family val="2"/>
    </font>
    <font>
      <sz val="12"/>
      <name val="Times New Roman"/>
      <family val="1"/>
    </font>
    <font>
      <b/>
      <sz val="11"/>
      <color rgb="FF000000"/>
      <name val="Calibri"/>
      <family val="2"/>
      <scheme val="minor"/>
    </font>
    <font>
      <b/>
      <sz val="14"/>
      <color rgb="FF343F4E"/>
      <name val="Century Gothic"/>
      <family val="2"/>
    </font>
    <font>
      <b/>
      <sz val="12"/>
      <color theme="1"/>
      <name val="Century Gothic"/>
      <family val="2"/>
    </font>
    <font>
      <sz val="11"/>
      <color theme="1"/>
      <name val="Century Gothic"/>
      <family val="2"/>
    </font>
    <font>
      <b/>
      <sz val="11"/>
      <color rgb="FF343F4E"/>
      <name val="Century Gothic"/>
      <family val="2"/>
    </font>
    <font>
      <sz val="11"/>
      <color rgb="FF343F4E"/>
      <name val="Century Gothic"/>
      <family val="2"/>
    </font>
    <font>
      <b/>
      <sz val="11"/>
      <color theme="1"/>
      <name val="Century Gothic"/>
      <family val="2"/>
    </font>
    <font>
      <sz val="9"/>
      <color rgb="FF343F4E"/>
      <name val="Source Sans Pro"/>
      <family val="2"/>
    </font>
    <font>
      <i/>
      <sz val="11"/>
      <color theme="1"/>
      <name val="Calibri"/>
      <family val="2"/>
      <scheme val="minor"/>
    </font>
    <font>
      <u/>
      <sz val="11"/>
      <color theme="1"/>
      <name val="Calibri"/>
      <family val="2"/>
      <scheme val="minor"/>
    </font>
    <font>
      <b/>
      <sz val="12"/>
      <name val="Calibri"/>
      <family val="2"/>
      <scheme val="minor"/>
    </font>
    <font>
      <sz val="12"/>
      <color theme="1"/>
      <name val="Calibri"/>
      <family val="2"/>
      <scheme val="minor"/>
    </font>
  </fonts>
  <fills count="7">
    <fill>
      <patternFill patternType="none"/>
    </fill>
    <fill>
      <patternFill patternType="gray125"/>
    </fill>
    <fill>
      <patternFill patternType="solid">
        <fgColor theme="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medium">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68">
    <xf numFmtId="0" fontId="0" fillId="0" borderId="0" xfId="0"/>
    <xf numFmtId="0" fontId="3" fillId="0" borderId="1" xfId="0" applyFont="1" applyBorder="1" applyAlignment="1">
      <alignment horizontal="center" vertical="top" wrapText="1"/>
    </xf>
    <xf numFmtId="0" fontId="3" fillId="0" borderId="1" xfId="0" applyFont="1" applyBorder="1" applyAlignment="1">
      <alignment horizontal="center" vertical="top"/>
    </xf>
    <xf numFmtId="0" fontId="3" fillId="3" borderId="1" xfId="0" applyFont="1" applyFill="1" applyBorder="1" applyAlignment="1">
      <alignment horizontal="center" vertical="top" wrapText="1"/>
    </xf>
    <xf numFmtId="165" fontId="0" fillId="0" borderId="1" xfId="1" applyNumberFormat="1" applyFont="1" applyBorder="1" applyAlignment="1">
      <alignment horizontal="center" vertical="top" wrapText="1"/>
    </xf>
    <xf numFmtId="165" fontId="0" fillId="0" borderId="0" xfId="1" applyNumberFormat="1" applyFont="1" applyAlignment="1">
      <alignment horizontal="center" wrapText="1"/>
    </xf>
    <xf numFmtId="165" fontId="3" fillId="3" borderId="1" xfId="1" applyNumberFormat="1" applyFont="1" applyFill="1" applyBorder="1" applyAlignment="1">
      <alignment horizontal="center" vertical="top" wrapText="1"/>
    </xf>
    <xf numFmtId="0" fontId="0" fillId="0" borderId="0" xfId="0" applyFont="1"/>
    <xf numFmtId="0" fontId="0" fillId="0" borderId="0" xfId="0" applyFont="1" applyAlignment="1">
      <alignment wrapText="1"/>
    </xf>
    <xf numFmtId="0" fontId="0" fillId="0" borderId="1" xfId="0" applyFont="1" applyBorder="1" applyAlignment="1">
      <alignment horizontal="center" vertical="top" wrapText="1"/>
    </xf>
    <xf numFmtId="0" fontId="0" fillId="0" borderId="1" xfId="0" applyFont="1" applyBorder="1" applyAlignment="1">
      <alignment horizontal="center" vertical="top"/>
    </xf>
    <xf numFmtId="0" fontId="0" fillId="0" borderId="0" xfId="0" applyFont="1" applyAlignment="1">
      <alignment vertical="top"/>
    </xf>
    <xf numFmtId="164" fontId="0" fillId="0" borderId="0" xfId="0" applyNumberFormat="1" applyFont="1" applyAlignment="1">
      <alignment horizontal="center" vertical="top"/>
    </xf>
    <xf numFmtId="0" fontId="0" fillId="0" borderId="0" xfId="0" applyFont="1" applyAlignment="1">
      <alignment horizontal="center" vertical="top"/>
    </xf>
    <xf numFmtId="0" fontId="0" fillId="0" borderId="0" xfId="0" applyFont="1" applyAlignment="1">
      <alignment horizontal="center" vertical="top" wrapText="1"/>
    </xf>
    <xf numFmtId="0" fontId="4" fillId="0" borderId="1" xfId="0" applyFont="1" applyBorder="1" applyAlignment="1">
      <alignment horizontal="center" vertical="top" wrapText="1"/>
    </xf>
    <xf numFmtId="0" fontId="0" fillId="0" borderId="3" xfId="0" applyFont="1" applyBorder="1" applyAlignment="1">
      <alignment horizontal="center" vertical="top" wrapText="1"/>
    </xf>
    <xf numFmtId="165" fontId="0" fillId="0" borderId="3" xfId="1" applyNumberFormat="1" applyFont="1" applyBorder="1" applyAlignment="1">
      <alignment horizontal="center" vertical="top" wrapText="1"/>
    </xf>
    <xf numFmtId="165" fontId="6" fillId="0" borderId="1" xfId="1" applyNumberFormat="1" applyFont="1" applyBorder="1" applyAlignment="1">
      <alignment horizontal="center" vertical="top" shrinkToFit="1"/>
    </xf>
    <xf numFmtId="0" fontId="3" fillId="0" borderId="1" xfId="0" applyFont="1" applyBorder="1" applyAlignment="1">
      <alignment horizontal="left" vertical="top" wrapText="1"/>
    </xf>
    <xf numFmtId="0" fontId="0" fillId="0" borderId="0" xfId="0" applyAlignment="1">
      <alignment vertical="top"/>
    </xf>
    <xf numFmtId="0" fontId="8"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center" vertical="top"/>
    </xf>
    <xf numFmtId="0" fontId="2" fillId="0" borderId="1" xfId="0" applyFont="1" applyBorder="1" applyAlignment="1">
      <alignment horizontal="left" vertical="top" wrapText="1"/>
    </xf>
    <xf numFmtId="0" fontId="2" fillId="0" borderId="1" xfId="0" applyFont="1" applyBorder="1" applyAlignment="1">
      <alignment horizontal="center" vertical="top"/>
    </xf>
    <xf numFmtId="6" fontId="2" fillId="0" borderId="1" xfId="0" applyNumberFormat="1" applyFont="1" applyBorder="1" applyAlignment="1">
      <alignment horizontal="left" vertical="top" wrapText="1"/>
    </xf>
    <xf numFmtId="10" fontId="2" fillId="0" borderId="1" xfId="2" applyNumberFormat="1" applyFont="1" applyBorder="1" applyAlignment="1">
      <alignment horizontal="center" vertical="top"/>
    </xf>
    <xf numFmtId="0" fontId="0" fillId="2" borderId="1" xfId="0" applyFill="1" applyBorder="1" applyAlignment="1">
      <alignment horizontal="center" vertical="top"/>
    </xf>
    <xf numFmtId="0" fontId="0" fillId="0" borderId="0" xfId="0" applyAlignment="1">
      <alignment horizontal="left" vertical="top" wrapText="1"/>
    </xf>
    <xf numFmtId="6" fontId="0" fillId="0" borderId="0" xfId="0" applyNumberFormat="1" applyAlignment="1">
      <alignment horizontal="left" vertical="top" wrapText="1"/>
    </xf>
    <xf numFmtId="0" fontId="0" fillId="0" borderId="0" xfId="0" applyAlignment="1">
      <alignment horizontal="center" vertical="top"/>
    </xf>
    <xf numFmtId="0" fontId="9" fillId="0" borderId="0" xfId="0" applyFont="1" applyAlignment="1">
      <alignment horizontal="center" vertical="top"/>
    </xf>
    <xf numFmtId="0" fontId="2" fillId="0" borderId="4" xfId="0" applyFont="1" applyBorder="1" applyAlignment="1">
      <alignment horizontal="center" vertical="top"/>
    </xf>
    <xf numFmtId="0" fontId="2" fillId="0" borderId="0" xfId="0" applyFont="1" applyAlignment="1">
      <alignment vertical="top"/>
    </xf>
    <xf numFmtId="0" fontId="0" fillId="0" borderId="1" xfId="0" applyBorder="1" applyAlignment="1">
      <alignment horizontal="left" vertical="top" wrapText="1"/>
    </xf>
    <xf numFmtId="6" fontId="0" fillId="0" borderId="5" xfId="0" applyNumberFormat="1" applyBorder="1" applyAlignment="1">
      <alignment horizontal="left" vertical="top" wrapText="1"/>
    </xf>
    <xf numFmtId="0" fontId="0" fillId="0" borderId="4" xfId="0" applyBorder="1" applyAlignment="1">
      <alignment horizontal="center" vertical="top"/>
    </xf>
    <xf numFmtId="10" fontId="2" fillId="0" borderId="6" xfId="2" applyNumberFormat="1" applyFont="1" applyBorder="1" applyAlignment="1">
      <alignment vertical="top"/>
    </xf>
    <xf numFmtId="6" fontId="2" fillId="0" borderId="5" xfId="0" applyNumberFormat="1" applyFont="1" applyBorder="1" applyAlignment="1">
      <alignment horizontal="left" vertical="top" wrapText="1"/>
    </xf>
    <xf numFmtId="6" fontId="2" fillId="2" borderId="3" xfId="0" applyNumberFormat="1" applyFont="1" applyFill="1" applyBorder="1" applyAlignment="1">
      <alignment horizontal="center" vertical="top"/>
    </xf>
    <xf numFmtId="0" fontId="0" fillId="2" borderId="3" xfId="0" applyFill="1" applyBorder="1" applyAlignment="1">
      <alignment horizontal="center" vertical="top"/>
    </xf>
    <xf numFmtId="0" fontId="2" fillId="0" borderId="4" xfId="0" applyFont="1" applyBorder="1" applyAlignment="1">
      <alignment horizontal="center" vertical="top" wrapText="1"/>
    </xf>
    <xf numFmtId="0" fontId="2" fillId="0" borderId="4" xfId="0" applyFont="1" applyBorder="1" applyAlignment="1">
      <alignment vertical="top"/>
    </xf>
    <xf numFmtId="166" fontId="6" fillId="0" borderId="5" xfId="0" applyNumberFormat="1" applyFont="1" applyBorder="1" applyAlignment="1">
      <alignment horizontal="left" vertical="top" wrapText="1" shrinkToFit="1"/>
    </xf>
    <xf numFmtId="5" fontId="2" fillId="0" borderId="4" xfId="1" applyNumberFormat="1" applyFont="1" applyBorder="1" applyAlignment="1">
      <alignment horizontal="center" vertical="top"/>
    </xf>
    <xf numFmtId="166" fontId="10" fillId="0" borderId="0" xfId="0" applyNumberFormat="1" applyFont="1" applyAlignment="1">
      <alignment vertical="top" shrinkToFit="1"/>
    </xf>
    <xf numFmtId="0" fontId="11" fillId="0" borderId="0" xfId="0" applyFont="1" applyAlignment="1">
      <alignment vertical="top" wrapText="1"/>
    </xf>
    <xf numFmtId="5" fontId="2" fillId="0" borderId="6" xfId="1" applyNumberFormat="1" applyFont="1" applyBorder="1" applyAlignment="1">
      <alignment horizontal="center" vertical="top"/>
    </xf>
    <xf numFmtId="167" fontId="12" fillId="0" borderId="6" xfId="0" applyNumberFormat="1" applyFont="1" applyBorder="1" applyAlignment="1">
      <alignment horizontal="center" vertical="top" shrinkToFit="1"/>
    </xf>
    <xf numFmtId="10" fontId="2" fillId="0" borderId="6" xfId="2" applyNumberFormat="1" applyFont="1" applyBorder="1" applyAlignment="1">
      <alignment horizontal="center" vertical="top"/>
    </xf>
    <xf numFmtId="166" fontId="2" fillId="0" borderId="5" xfId="0" applyNumberFormat="1" applyFont="1" applyBorder="1" applyAlignment="1">
      <alignment horizontal="left" vertical="top" wrapText="1"/>
    </xf>
    <xf numFmtId="5" fontId="2" fillId="0" borderId="1" xfId="1" applyNumberFormat="1" applyFont="1" applyBorder="1" applyAlignment="1">
      <alignment horizontal="center" vertical="top"/>
    </xf>
    <xf numFmtId="167" fontId="12" fillId="0" borderId="1" xfId="0" applyNumberFormat="1" applyFont="1" applyBorder="1" applyAlignment="1">
      <alignment horizontal="center" vertical="top" shrinkToFit="1"/>
    </xf>
    <xf numFmtId="0" fontId="0" fillId="2" borderId="1" xfId="0" applyFill="1" applyBorder="1" applyAlignment="1">
      <alignment horizontal="left" vertical="top" wrapText="1"/>
    </xf>
    <xf numFmtId="6" fontId="2" fillId="0" borderId="1" xfId="0" applyNumberFormat="1" applyFont="1" applyBorder="1" applyAlignment="1">
      <alignment horizontal="center" vertical="top"/>
    </xf>
    <xf numFmtId="0" fontId="0" fillId="2" borderId="1" xfId="0" applyFill="1" applyBorder="1" applyAlignment="1">
      <alignment vertical="top"/>
    </xf>
    <xf numFmtId="6" fontId="0" fillId="0" borderId="0" xfId="0" applyNumberFormat="1" applyAlignment="1">
      <alignment vertical="top"/>
    </xf>
    <xf numFmtId="0" fontId="2" fillId="0" borderId="1" xfId="0" applyFont="1" applyBorder="1" applyAlignment="1">
      <alignment horizontal="center" vertical="top" wrapText="1"/>
    </xf>
    <xf numFmtId="0" fontId="2" fillId="0" borderId="1" xfId="0" applyFont="1" applyBorder="1" applyAlignment="1">
      <alignment vertical="top"/>
    </xf>
    <xf numFmtId="6" fontId="2" fillId="0" borderId="1" xfId="0" applyNumberFormat="1" applyFont="1" applyBorder="1" applyAlignment="1">
      <alignment horizontal="right" vertical="top"/>
    </xf>
    <xf numFmtId="10" fontId="2" fillId="0" borderId="1" xfId="2" applyNumberFormat="1" applyFont="1" applyBorder="1" applyAlignment="1">
      <alignment vertical="top"/>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xf>
    <xf numFmtId="5" fontId="2" fillId="0" borderId="1" xfId="1" applyNumberFormat="1" applyFont="1" applyBorder="1" applyAlignment="1">
      <alignment horizontal="right" vertical="top"/>
    </xf>
    <xf numFmtId="0" fontId="3" fillId="0" borderId="7" xfId="0" applyFont="1" applyBorder="1" applyAlignment="1">
      <alignment horizontal="left" vertical="top" wrapText="1"/>
    </xf>
    <xf numFmtId="166" fontId="6" fillId="0" borderId="5" xfId="0" applyNumberFormat="1" applyFont="1" applyBorder="1" applyAlignment="1">
      <alignment horizontal="center" vertical="top" shrinkToFi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0" fillId="2" borderId="5" xfId="0" applyFill="1" applyBorder="1" applyAlignment="1">
      <alignment horizontal="left" vertical="top" wrapText="1"/>
    </xf>
    <xf numFmtId="166" fontId="2" fillId="0" borderId="5" xfId="0" applyNumberFormat="1" applyFont="1" applyBorder="1" applyAlignment="1">
      <alignment horizontal="center" vertical="top"/>
    </xf>
    <xf numFmtId="167" fontId="2" fillId="0" borderId="1" xfId="0" applyNumberFormat="1" applyFont="1" applyBorder="1" applyAlignment="1">
      <alignment horizontal="center" vertical="top"/>
    </xf>
    <xf numFmtId="0" fontId="0" fillId="2" borderId="3" xfId="0" applyFill="1" applyBorder="1" applyAlignment="1">
      <alignment vertical="top"/>
    </xf>
    <xf numFmtId="10" fontId="2" fillId="0" borderId="3" xfId="2" applyNumberFormat="1" applyFont="1" applyBorder="1" applyAlignment="1">
      <alignment vertical="top"/>
    </xf>
    <xf numFmtId="166" fontId="2" fillId="0" borderId="1" xfId="0" applyNumberFormat="1" applyFont="1" applyBorder="1" applyAlignment="1">
      <alignment horizontal="left" vertical="top" wrapText="1"/>
    </xf>
    <xf numFmtId="10" fontId="2" fillId="0" borderId="3" xfId="2" applyNumberFormat="1" applyFont="1" applyBorder="1" applyAlignment="1">
      <alignment horizontal="center" vertical="top"/>
    </xf>
    <xf numFmtId="166" fontId="12" fillId="0" borderId="1" xfId="0" applyNumberFormat="1" applyFont="1" applyBorder="1" applyAlignment="1">
      <alignment horizontal="left" vertical="top" wrapText="1" shrinkToFit="1"/>
    </xf>
    <xf numFmtId="0" fontId="2" fillId="0" borderId="5" xfId="0" applyFont="1" applyBorder="1" applyAlignment="1">
      <alignment horizontal="left" vertical="top" wrapText="1"/>
    </xf>
    <xf numFmtId="167" fontId="2" fillId="0" borderId="1" xfId="0" applyNumberFormat="1" applyFont="1" applyBorder="1" applyAlignment="1">
      <alignment horizontal="left" vertical="top" wrapText="1"/>
    </xf>
    <xf numFmtId="0" fontId="0" fillId="0" borderId="4" xfId="0" applyBorder="1" applyAlignment="1">
      <alignment vertical="top"/>
    </xf>
    <xf numFmtId="166" fontId="2" fillId="0" borderId="1" xfId="0" applyNumberFormat="1" applyFont="1" applyBorder="1" applyAlignment="1">
      <alignment horizontal="center" vertical="top"/>
    </xf>
    <xf numFmtId="166" fontId="12" fillId="0" borderId="1" xfId="0" applyNumberFormat="1" applyFont="1" applyBorder="1" applyAlignment="1">
      <alignment horizontal="center" vertical="top" shrinkToFit="1"/>
    </xf>
    <xf numFmtId="0" fontId="0" fillId="0" borderId="0" xfId="0" applyFont="1" applyAlignment="1">
      <alignment horizontal="center" wrapText="1"/>
    </xf>
    <xf numFmtId="164" fontId="0" fillId="0" borderId="10" xfId="0" applyNumberFormat="1" applyFont="1" applyBorder="1" applyAlignment="1">
      <alignment horizontal="center" vertical="top" wrapText="1"/>
    </xf>
    <xf numFmtId="0" fontId="13" fillId="0" borderId="0" xfId="0" applyFont="1"/>
    <xf numFmtId="165" fontId="1" fillId="0" borderId="3" xfId="1" applyNumberFormat="1" applyFont="1" applyBorder="1" applyAlignment="1">
      <alignment horizontal="center" vertical="top" wrapText="1"/>
    </xf>
    <xf numFmtId="0" fontId="14" fillId="0" borderId="2" xfId="0" applyFont="1" applyBorder="1"/>
    <xf numFmtId="165" fontId="14" fillId="0" borderId="2" xfId="1" applyNumberFormat="1" applyFont="1" applyBorder="1"/>
    <xf numFmtId="165" fontId="15" fillId="0" borderId="0" xfId="1" applyNumberFormat="1" applyFont="1"/>
    <xf numFmtId="0" fontId="15" fillId="0" borderId="0" xfId="0" applyFont="1"/>
    <xf numFmtId="0" fontId="16" fillId="0" borderId="0" xfId="0" applyFont="1" applyAlignment="1">
      <alignment horizontal="left" vertical="top" wrapText="1" indent="1"/>
    </xf>
    <xf numFmtId="165" fontId="15" fillId="0" borderId="0" xfId="1" applyNumberFormat="1" applyFont="1" applyAlignment="1">
      <alignment vertical="top"/>
    </xf>
    <xf numFmtId="165" fontId="15" fillId="0" borderId="2" xfId="1" applyNumberFormat="1" applyFont="1" applyBorder="1" applyAlignment="1">
      <alignment vertical="top"/>
    </xf>
    <xf numFmtId="0" fontId="16" fillId="0" borderId="0" xfId="0" applyFont="1" applyAlignment="1">
      <alignment horizontal="right" vertical="top" wrapText="1" indent="1"/>
    </xf>
    <xf numFmtId="165" fontId="18" fillId="0" borderId="0" xfId="1" applyNumberFormat="1" applyFont="1" applyAlignment="1">
      <alignment vertical="top"/>
    </xf>
    <xf numFmtId="9" fontId="15" fillId="0" borderId="0" xfId="0" applyNumberFormat="1" applyFont="1"/>
    <xf numFmtId="0" fontId="0" fillId="0" borderId="6" xfId="0" applyFont="1" applyBorder="1" applyAlignment="1">
      <alignment horizontal="center" vertical="top" wrapText="1"/>
    </xf>
    <xf numFmtId="0" fontId="0" fillId="2" borderId="11" xfId="0" applyFont="1" applyFill="1" applyBorder="1" applyAlignment="1">
      <alignment horizontal="center" vertical="top" wrapText="1"/>
    </xf>
    <xf numFmtId="0" fontId="0" fillId="4" borderId="11" xfId="0" applyFont="1" applyFill="1" applyBorder="1" applyAlignment="1">
      <alignment horizontal="center" vertical="top" wrapText="1"/>
    </xf>
    <xf numFmtId="0" fontId="0" fillId="5" borderId="15" xfId="0" applyFont="1" applyFill="1" applyBorder="1" applyAlignment="1">
      <alignment horizontal="center" vertical="top" wrapText="1"/>
    </xf>
    <xf numFmtId="165" fontId="1" fillId="0" borderId="1" xfId="1" applyNumberFormat="1" applyFont="1" applyBorder="1" applyAlignment="1">
      <alignment horizontal="center" vertical="top" wrapText="1"/>
    </xf>
    <xf numFmtId="0" fontId="2" fillId="2" borderId="11" xfId="0" applyFont="1" applyFill="1" applyBorder="1" applyAlignment="1">
      <alignment horizontal="center" vertical="top" wrapText="1"/>
    </xf>
    <xf numFmtId="0" fontId="2" fillId="2" borderId="12" xfId="0" applyFont="1" applyFill="1" applyBorder="1" applyAlignment="1">
      <alignment horizontal="right" vertical="top" wrapText="1"/>
    </xf>
    <xf numFmtId="0" fontId="2" fillId="4" borderId="11" xfId="0" applyFont="1" applyFill="1" applyBorder="1" applyAlignment="1">
      <alignment horizontal="center" vertical="top" wrapText="1"/>
    </xf>
    <xf numFmtId="0" fontId="2" fillId="4" borderId="12" xfId="0" applyFont="1" applyFill="1" applyBorder="1" applyAlignment="1">
      <alignment horizontal="right" vertical="top" wrapText="1"/>
    </xf>
    <xf numFmtId="0" fontId="2" fillId="5" borderId="15" xfId="0" applyFont="1" applyFill="1" applyBorder="1" applyAlignment="1">
      <alignment horizontal="center" vertical="top" wrapText="1"/>
    </xf>
    <xf numFmtId="0" fontId="2" fillId="5" borderId="16" xfId="0" applyFont="1" applyFill="1" applyBorder="1" applyAlignment="1">
      <alignment horizontal="right" vertical="top"/>
    </xf>
    <xf numFmtId="0" fontId="2" fillId="2" borderId="12" xfId="0" applyFont="1" applyFill="1" applyBorder="1" applyAlignment="1">
      <alignment horizontal="right" vertical="top"/>
    </xf>
    <xf numFmtId="10" fontId="2" fillId="5" borderId="14" xfId="2" applyNumberFormat="1" applyFont="1" applyFill="1" applyBorder="1" applyAlignment="1">
      <alignment horizontal="right" vertical="top" wrapText="1"/>
    </xf>
    <xf numFmtId="165" fontId="2" fillId="2" borderId="3" xfId="1" applyNumberFormat="1" applyFont="1" applyFill="1" applyBorder="1" applyAlignment="1">
      <alignment horizontal="right" vertical="top" wrapText="1"/>
    </xf>
    <xf numFmtId="165" fontId="2" fillId="4" borderId="3" xfId="1" applyNumberFormat="1" applyFont="1" applyFill="1" applyBorder="1" applyAlignment="1">
      <alignment horizontal="right" vertical="top" wrapText="1"/>
    </xf>
    <xf numFmtId="10" fontId="2" fillId="5" borderId="3" xfId="2" applyNumberFormat="1" applyFont="1" applyFill="1" applyBorder="1" applyAlignment="1">
      <alignment horizontal="right" vertical="top" wrapText="1"/>
    </xf>
    <xf numFmtId="10" fontId="2" fillId="5" borderId="1" xfId="2" applyNumberFormat="1" applyFont="1" applyFill="1" applyBorder="1" applyAlignment="1">
      <alignment horizontal="right" vertical="top" wrapText="1"/>
    </xf>
    <xf numFmtId="10" fontId="5" fillId="5" borderId="1" xfId="2" applyNumberFormat="1" applyFont="1" applyFill="1" applyBorder="1" applyAlignment="1">
      <alignment horizontal="right" vertical="top" wrapText="1"/>
    </xf>
    <xf numFmtId="165" fontId="5" fillId="2" borderId="1" xfId="1" applyNumberFormat="1" applyFont="1" applyFill="1" applyBorder="1" applyAlignment="1">
      <alignment horizontal="right" vertical="top" wrapText="1"/>
    </xf>
    <xf numFmtId="165" fontId="5" fillId="4" borderId="1" xfId="1" applyNumberFormat="1" applyFont="1" applyFill="1" applyBorder="1" applyAlignment="1">
      <alignment horizontal="right" vertical="top" wrapText="1"/>
    </xf>
    <xf numFmtId="165" fontId="2" fillId="2" borderId="1" xfId="1" applyNumberFormat="1" applyFont="1" applyFill="1" applyBorder="1" applyAlignment="1">
      <alignment horizontal="right" vertical="top" wrapText="1"/>
    </xf>
    <xf numFmtId="165" fontId="2" fillId="4" borderId="1" xfId="1" applyNumberFormat="1" applyFont="1" applyFill="1" applyBorder="1" applyAlignment="1">
      <alignment horizontal="right" vertical="top" wrapText="1"/>
    </xf>
    <xf numFmtId="165" fontId="12" fillId="2" borderId="1" xfId="1" applyNumberFormat="1" applyFont="1" applyFill="1" applyBorder="1" applyAlignment="1">
      <alignment horizontal="right" vertical="top" shrinkToFit="1"/>
    </xf>
    <xf numFmtId="165" fontId="12" fillId="4" borderId="1" xfId="1" applyNumberFormat="1" applyFont="1" applyFill="1" applyBorder="1" applyAlignment="1">
      <alignment horizontal="right" vertical="top" shrinkToFit="1"/>
    </xf>
    <xf numFmtId="165" fontId="2" fillId="2" borderId="14" xfId="1" applyNumberFormat="1" applyFont="1" applyFill="1" applyBorder="1" applyAlignment="1">
      <alignment horizontal="right" vertical="top" wrapText="1"/>
    </xf>
    <xf numFmtId="165" fontId="2" fillId="4" borderId="14" xfId="1" applyNumberFormat="1" applyFont="1" applyFill="1" applyBorder="1" applyAlignment="1">
      <alignment horizontal="right" vertical="top" wrapText="1"/>
    </xf>
    <xf numFmtId="0" fontId="0" fillId="0" borderId="1" xfId="0" applyFont="1" applyFill="1" applyBorder="1" applyAlignment="1">
      <alignment horizontal="center" vertical="top" wrapText="1"/>
    </xf>
    <xf numFmtId="10" fontId="12" fillId="5" borderId="1" xfId="2" applyNumberFormat="1" applyFont="1" applyFill="1" applyBorder="1" applyAlignment="1">
      <alignment horizontal="right" vertical="top" shrinkToFit="1"/>
    </xf>
    <xf numFmtId="165" fontId="1" fillId="0" borderId="3" xfId="1" applyNumberFormat="1" applyFont="1" applyFill="1" applyBorder="1" applyAlignment="1">
      <alignment horizontal="right" vertical="top" wrapText="1"/>
    </xf>
    <xf numFmtId="165" fontId="6" fillId="0" borderId="1" xfId="1" applyNumberFormat="1" applyFont="1" applyFill="1" applyBorder="1" applyAlignment="1">
      <alignment horizontal="right" vertical="top" shrinkToFit="1"/>
    </xf>
    <xf numFmtId="165" fontId="2" fillId="2" borderId="2" xfId="1" applyNumberFormat="1" applyFont="1" applyFill="1" applyBorder="1" applyAlignment="1">
      <alignment horizontal="left" vertical="top" wrapText="1"/>
    </xf>
    <xf numFmtId="0" fontId="2" fillId="2" borderId="21" xfId="0" applyFont="1" applyFill="1" applyBorder="1" applyAlignment="1">
      <alignment horizontal="left" vertical="top" wrapText="1"/>
    </xf>
    <xf numFmtId="0" fontId="0" fillId="0" borderId="1" xfId="0" applyBorder="1" applyAlignment="1">
      <alignment horizontal="center" vertical="top"/>
    </xf>
    <xf numFmtId="0" fontId="0" fillId="0" borderId="1" xfId="0" applyBorder="1" applyAlignment="1">
      <alignment horizontal="center" vertical="top" wrapText="1"/>
    </xf>
    <xf numFmtId="165" fontId="0" fillId="0" borderId="1" xfId="1" applyNumberFormat="1" applyFont="1" applyBorder="1" applyAlignment="1">
      <alignment horizontal="center" vertical="top"/>
    </xf>
    <xf numFmtId="0" fontId="2" fillId="2" borderId="13" xfId="0" applyFont="1" applyFill="1" applyBorder="1" applyAlignment="1">
      <alignment horizontal="right" vertical="top" wrapText="1"/>
    </xf>
    <xf numFmtId="165" fontId="2" fillId="2" borderId="1" xfId="1" applyNumberFormat="1" applyFont="1" applyFill="1" applyBorder="1" applyAlignment="1">
      <alignment horizontal="right" vertical="top"/>
    </xf>
    <xf numFmtId="0" fontId="0" fillId="4" borderId="11" xfId="0" applyFill="1" applyBorder="1" applyAlignment="1">
      <alignment horizontal="center" vertical="top" wrapText="1"/>
    </xf>
    <xf numFmtId="165" fontId="2" fillId="4" borderId="1" xfId="1" applyNumberFormat="1" applyFont="1" applyFill="1" applyBorder="1" applyAlignment="1">
      <alignment horizontal="right" vertical="top"/>
    </xf>
    <xf numFmtId="0" fontId="0" fillId="5" borderId="15" xfId="0" applyFill="1" applyBorder="1" applyAlignment="1">
      <alignment horizontal="center" vertical="top" wrapText="1"/>
    </xf>
    <xf numFmtId="10" fontId="2" fillId="5" borderId="1" xfId="2" applyNumberFormat="1" applyFont="1" applyFill="1" applyBorder="1" applyAlignment="1">
      <alignment horizontal="right" vertical="top"/>
    </xf>
    <xf numFmtId="0" fontId="0" fillId="2" borderId="11" xfId="0" applyFill="1" applyBorder="1" applyAlignment="1">
      <alignment horizontal="center" vertical="top" wrapText="1"/>
    </xf>
    <xf numFmtId="165" fontId="1" fillId="0" borderId="1" xfId="1" applyNumberFormat="1" applyFont="1" applyFill="1" applyBorder="1" applyAlignment="1">
      <alignment horizontal="right" vertical="top"/>
    </xf>
    <xf numFmtId="165" fontId="2" fillId="2" borderId="3" xfId="1" applyNumberFormat="1" applyFont="1" applyFill="1" applyBorder="1" applyAlignment="1">
      <alignment horizontal="right" vertical="top"/>
    </xf>
    <xf numFmtId="0" fontId="0" fillId="0" borderId="1" xfId="0" applyFill="1" applyBorder="1" applyAlignment="1">
      <alignment horizontal="center" vertical="top" wrapText="1"/>
    </xf>
    <xf numFmtId="165" fontId="1" fillId="0" borderId="1" xfId="1" applyNumberFormat="1" applyFont="1" applyFill="1" applyBorder="1" applyAlignment="1">
      <alignment horizontal="right" vertical="top" wrapText="1"/>
    </xf>
    <xf numFmtId="164" fontId="0" fillId="0" borderId="0" xfId="0" applyNumberFormat="1" applyFont="1" applyAlignment="1">
      <alignment horizontal="left" vertical="top"/>
    </xf>
    <xf numFmtId="0" fontId="0" fillId="0" borderId="25" xfId="0" applyFont="1" applyBorder="1" applyAlignment="1">
      <alignment horizontal="left" vertical="top" wrapText="1"/>
    </xf>
    <xf numFmtId="164" fontId="0" fillId="0" borderId="24" xfId="0" applyNumberFormat="1" applyFont="1" applyBorder="1" applyAlignment="1">
      <alignment horizontal="center" vertical="top" wrapText="1"/>
    </xf>
    <xf numFmtId="0" fontId="0" fillId="0" borderId="26" xfId="0" applyFont="1" applyBorder="1" applyAlignment="1">
      <alignment horizontal="left" vertical="top" wrapText="1"/>
    </xf>
    <xf numFmtId="164" fontId="0" fillId="0" borderId="27" xfId="0" applyNumberFormat="1" applyFont="1" applyBorder="1" applyAlignment="1">
      <alignment horizontal="center" vertical="top" wrapText="1"/>
    </xf>
    <xf numFmtId="164" fontId="0" fillId="2" borderId="28" xfId="0" applyNumberFormat="1" applyFont="1" applyFill="1" applyBorder="1" applyAlignment="1">
      <alignment horizontal="center" vertical="top" wrapText="1"/>
    </xf>
    <xf numFmtId="164" fontId="0" fillId="4" borderId="28" xfId="0" applyNumberFormat="1" applyFont="1" applyFill="1" applyBorder="1" applyAlignment="1">
      <alignment horizontal="center" vertical="top" wrapText="1"/>
    </xf>
    <xf numFmtId="0" fontId="0" fillId="4" borderId="26" xfId="0" applyFont="1" applyFill="1" applyBorder="1" applyAlignment="1">
      <alignment horizontal="left" vertical="top" wrapText="1"/>
    </xf>
    <xf numFmtId="164" fontId="0" fillId="5" borderId="29" xfId="0" applyNumberFormat="1" applyFont="1" applyFill="1" applyBorder="1" applyAlignment="1">
      <alignment horizontal="center" vertical="top" wrapText="1"/>
    </xf>
    <xf numFmtId="0" fontId="0" fillId="5" borderId="26" xfId="0" applyFont="1" applyFill="1" applyBorder="1" applyAlignment="1">
      <alignment horizontal="left" vertical="top" wrapText="1"/>
    </xf>
    <xf numFmtId="0" fontId="0" fillId="2" borderId="26" xfId="0" applyFont="1" applyFill="1" applyBorder="1" applyAlignment="1">
      <alignment horizontal="left" vertical="top" wrapText="1"/>
    </xf>
    <xf numFmtId="164" fontId="0" fillId="0" borderId="24" xfId="0" applyNumberFormat="1" applyFont="1" applyFill="1" applyBorder="1" applyAlignment="1">
      <alignment horizontal="center" vertical="top" wrapText="1"/>
    </xf>
    <xf numFmtId="0" fontId="0" fillId="0" borderId="26" xfId="0" applyFont="1" applyFill="1" applyBorder="1" applyAlignment="1">
      <alignment horizontal="left" vertical="top" wrapText="1"/>
    </xf>
    <xf numFmtId="0" fontId="0" fillId="0" borderId="0" xfId="0" applyFont="1" applyBorder="1" applyAlignment="1">
      <alignment horizontal="center" vertical="top" wrapText="1"/>
    </xf>
    <xf numFmtId="0" fontId="3" fillId="0" borderId="25" xfId="0" applyFont="1" applyBorder="1" applyAlignment="1">
      <alignment horizontal="left" vertical="top" wrapText="1"/>
    </xf>
    <xf numFmtId="0" fontId="3" fillId="2" borderId="25" xfId="0" applyFont="1" applyFill="1" applyBorder="1" applyAlignment="1">
      <alignment horizontal="left" vertical="top" wrapText="1"/>
    </xf>
    <xf numFmtId="0" fontId="3" fillId="4" borderId="25" xfId="0" applyFont="1" applyFill="1" applyBorder="1" applyAlignment="1">
      <alignment horizontal="left" vertical="top" wrapText="1"/>
    </xf>
    <xf numFmtId="0" fontId="3" fillId="5" borderId="25" xfId="0" applyFont="1" applyFill="1" applyBorder="1" applyAlignment="1">
      <alignment horizontal="left" vertical="top" wrapText="1"/>
    </xf>
    <xf numFmtId="164" fontId="3" fillId="0" borderId="24" xfId="0" applyNumberFormat="1" applyFont="1" applyBorder="1" applyAlignment="1">
      <alignment horizontal="center" vertical="top"/>
    </xf>
    <xf numFmtId="0" fontId="3" fillId="3" borderId="25" xfId="0" applyFont="1" applyFill="1" applyBorder="1" applyAlignment="1">
      <alignment vertical="top" wrapText="1"/>
    </xf>
    <xf numFmtId="0" fontId="3" fillId="2" borderId="25" xfId="0" applyFont="1" applyFill="1" applyBorder="1" applyAlignment="1">
      <alignment vertical="top" wrapText="1"/>
    </xf>
    <xf numFmtId="0" fontId="3" fillId="4" borderId="25" xfId="0" applyFont="1" applyFill="1" applyBorder="1" applyAlignment="1">
      <alignment vertical="top" wrapText="1"/>
    </xf>
    <xf numFmtId="0" fontId="3" fillId="5" borderId="25" xfId="0" applyFont="1" applyFill="1" applyBorder="1" applyAlignment="1">
      <alignment vertical="top" wrapText="1"/>
    </xf>
    <xf numFmtId="164" fontId="0" fillId="0" borderId="24" xfId="0" applyNumberFormat="1" applyFont="1" applyBorder="1" applyAlignment="1">
      <alignment horizontal="center" vertical="top"/>
    </xf>
    <xf numFmtId="0" fontId="0" fillId="0" borderId="25" xfId="0" applyFont="1" applyFill="1" applyBorder="1" applyAlignment="1">
      <alignment vertical="top" wrapText="1"/>
    </xf>
    <xf numFmtId="0" fontId="0" fillId="4" borderId="25" xfId="0" applyFont="1" applyFill="1" applyBorder="1" applyAlignment="1">
      <alignment vertical="top" wrapText="1"/>
    </xf>
    <xf numFmtId="0" fontId="0" fillId="5" borderId="25" xfId="0" applyFont="1" applyFill="1" applyBorder="1" applyAlignment="1">
      <alignment vertical="top" wrapText="1"/>
    </xf>
    <xf numFmtId="0" fontId="3" fillId="0" borderId="25" xfId="0" applyFont="1" applyFill="1" applyBorder="1" applyAlignment="1">
      <alignment horizontal="left" vertical="top" wrapText="1"/>
    </xf>
    <xf numFmtId="0" fontId="0" fillId="0" borderId="25" xfId="0" applyFont="1" applyBorder="1" applyAlignment="1">
      <alignment vertical="top" wrapText="1"/>
    </xf>
    <xf numFmtId="0" fontId="0" fillId="2" borderId="25" xfId="0" applyFont="1" applyFill="1" applyBorder="1" applyAlignment="1">
      <alignment vertical="top" wrapText="1"/>
    </xf>
    <xf numFmtId="164" fontId="0" fillId="0" borderId="24" xfId="0" applyNumberFormat="1" applyBorder="1" applyAlignment="1">
      <alignment horizontal="center" vertical="top"/>
    </xf>
    <xf numFmtId="0" fontId="0" fillId="0" borderId="25" xfId="0" applyBorder="1" applyAlignment="1">
      <alignment vertical="top" wrapText="1"/>
    </xf>
    <xf numFmtId="164" fontId="0" fillId="2" borderId="23" xfId="0" applyNumberFormat="1" applyFill="1" applyBorder="1" applyAlignment="1">
      <alignment horizontal="center" vertical="top" wrapText="1"/>
    </xf>
    <xf numFmtId="0" fontId="0" fillId="2" borderId="0" xfId="0" applyFill="1" applyBorder="1" applyAlignment="1">
      <alignment horizontal="center" vertical="top" wrapText="1"/>
    </xf>
    <xf numFmtId="0" fontId="0" fillId="2" borderId="25" xfId="0" applyFill="1" applyBorder="1" applyAlignment="1">
      <alignment vertical="top" wrapText="1"/>
    </xf>
    <xf numFmtId="164" fontId="0" fillId="4" borderId="28" xfId="0" applyNumberFormat="1" applyFill="1" applyBorder="1" applyAlignment="1">
      <alignment horizontal="center" vertical="top" wrapText="1"/>
    </xf>
    <xf numFmtId="0" fontId="0" fillId="4" borderId="25" xfId="0" applyFill="1" applyBorder="1" applyAlignment="1">
      <alignment vertical="top" wrapText="1"/>
    </xf>
    <xf numFmtId="164" fontId="0" fillId="5" borderId="29" xfId="0" applyNumberFormat="1" applyFill="1" applyBorder="1" applyAlignment="1">
      <alignment horizontal="center" vertical="top" wrapText="1"/>
    </xf>
    <xf numFmtId="0" fontId="0" fillId="5" borderId="25" xfId="0" applyFill="1" applyBorder="1" applyAlignment="1">
      <alignment vertical="top" wrapText="1"/>
    </xf>
    <xf numFmtId="164" fontId="0" fillId="0" borderId="24" xfId="0" applyNumberFormat="1" applyFill="1" applyBorder="1" applyAlignment="1">
      <alignment horizontal="center" vertical="top" wrapText="1"/>
    </xf>
    <xf numFmtId="0" fontId="0" fillId="0" borderId="25" xfId="0" applyFill="1" applyBorder="1" applyAlignment="1">
      <alignment vertical="top" wrapText="1"/>
    </xf>
    <xf numFmtId="0" fontId="0" fillId="2" borderId="26" xfId="0" applyFill="1" applyBorder="1" applyAlignment="1">
      <alignment vertical="top" wrapText="1"/>
    </xf>
    <xf numFmtId="164" fontId="0" fillId="2" borderId="28" xfId="0" applyNumberFormat="1" applyFill="1" applyBorder="1" applyAlignment="1">
      <alignment horizontal="center" vertical="top" wrapText="1"/>
    </xf>
    <xf numFmtId="164" fontId="0" fillId="5" borderId="30" xfId="0" applyNumberFormat="1" applyFill="1" applyBorder="1" applyAlignment="1">
      <alignment horizontal="center" vertical="top" wrapText="1"/>
    </xf>
    <xf numFmtId="0" fontId="0" fillId="5" borderId="31" xfId="0" applyFill="1" applyBorder="1" applyAlignment="1">
      <alignment horizontal="center" vertical="top" wrapText="1"/>
    </xf>
    <xf numFmtId="0" fontId="2" fillId="5" borderId="32" xfId="0" applyFont="1" applyFill="1" applyBorder="1" applyAlignment="1">
      <alignment horizontal="right" vertical="top"/>
    </xf>
    <xf numFmtId="10" fontId="2" fillId="5" borderId="33" xfId="2" applyNumberFormat="1" applyFont="1" applyFill="1" applyBorder="1" applyAlignment="1">
      <alignment horizontal="right" vertical="top" wrapText="1"/>
    </xf>
    <xf numFmtId="0" fontId="0" fillId="5" borderId="34" xfId="0" applyFill="1" applyBorder="1" applyAlignment="1">
      <alignment vertical="top" wrapText="1"/>
    </xf>
    <xf numFmtId="165" fontId="2" fillId="2" borderId="36" xfId="1" applyNumberFormat="1" applyFont="1" applyFill="1" applyBorder="1" applyAlignment="1">
      <alignment horizontal="left" vertical="top" wrapText="1"/>
    </xf>
    <xf numFmtId="0" fontId="2" fillId="2" borderId="37" xfId="0" applyFont="1" applyFill="1" applyBorder="1" applyAlignment="1">
      <alignment horizontal="left" vertical="top" wrapText="1"/>
    </xf>
    <xf numFmtId="165" fontId="0" fillId="0" borderId="1" xfId="1" applyNumberFormat="1" applyFont="1" applyBorder="1" applyAlignment="1">
      <alignment vertical="top"/>
    </xf>
    <xf numFmtId="165" fontId="0" fillId="0" borderId="1" xfId="1" applyNumberFormat="1" applyFont="1" applyFill="1" applyBorder="1" applyAlignment="1">
      <alignment vertical="top"/>
    </xf>
    <xf numFmtId="165" fontId="2" fillId="2" borderId="3" xfId="1" applyNumberFormat="1" applyFont="1" applyFill="1" applyBorder="1" applyAlignment="1">
      <alignment horizontal="center" vertical="center" wrapText="1"/>
    </xf>
    <xf numFmtId="165" fontId="2" fillId="4" borderId="3" xfId="1" applyNumberFormat="1" applyFont="1" applyFill="1" applyBorder="1" applyAlignment="1">
      <alignment horizontal="center" vertical="center" wrapText="1"/>
    </xf>
    <xf numFmtId="10" fontId="2" fillId="5" borderId="3" xfId="2" applyNumberFormat="1" applyFont="1" applyFill="1" applyBorder="1" applyAlignment="1">
      <alignment horizontal="right" vertical="center" wrapText="1"/>
    </xf>
    <xf numFmtId="0" fontId="0" fillId="0" borderId="0" xfId="0" applyFont="1" applyAlignment="1">
      <alignment horizontal="left" vertical="top" wrapText="1"/>
    </xf>
    <xf numFmtId="164" fontId="2" fillId="0" borderId="38" xfId="0" applyNumberFormat="1" applyFont="1" applyBorder="1" applyAlignment="1">
      <alignment horizontal="center" vertical="center" wrapText="1"/>
    </xf>
    <xf numFmtId="0" fontId="2" fillId="0" borderId="39" xfId="0" applyFont="1" applyBorder="1" applyAlignment="1">
      <alignment horizontal="center" vertical="center" wrapText="1"/>
    </xf>
    <xf numFmtId="165" fontId="2" fillId="0" borderId="39" xfId="1" applyNumberFormat="1" applyFont="1" applyBorder="1" applyAlignment="1">
      <alignment horizontal="center" vertical="center" wrapText="1"/>
    </xf>
    <xf numFmtId="0" fontId="2" fillId="0" borderId="40" xfId="0" applyFont="1" applyBorder="1" applyAlignment="1">
      <alignment horizontal="center" vertical="center" wrapText="1"/>
    </xf>
    <xf numFmtId="0" fontId="0" fillId="0" borderId="26" xfId="0" applyFont="1" applyBorder="1" applyAlignment="1">
      <alignment horizontal="center" vertical="top" wrapText="1"/>
    </xf>
    <xf numFmtId="0" fontId="0" fillId="0" borderId="14" xfId="0" applyFont="1" applyFill="1" applyBorder="1" applyAlignment="1">
      <alignment horizontal="center" vertical="top"/>
    </xf>
    <xf numFmtId="0" fontId="0" fillId="0" borderId="1" xfId="0" applyFont="1" applyFill="1" applyBorder="1" applyAlignment="1">
      <alignment horizontal="center" vertical="top"/>
    </xf>
    <xf numFmtId="6" fontId="1" fillId="0" borderId="1" xfId="2" applyNumberFormat="1" applyFont="1" applyFill="1" applyBorder="1" applyAlignment="1">
      <alignment horizontal="right" vertical="top" wrapText="1"/>
    </xf>
    <xf numFmtId="3" fontId="19" fillId="0" borderId="0" xfId="0" applyNumberFormat="1" applyFont="1"/>
    <xf numFmtId="10" fontId="2" fillId="0" borderId="0" xfId="2" applyNumberFormat="1" applyFont="1" applyAlignment="1">
      <alignment horizontal="center" vertical="top"/>
    </xf>
    <xf numFmtId="6" fontId="2" fillId="0" borderId="0" xfId="0" applyNumberFormat="1" applyFont="1" applyAlignment="1">
      <alignment horizontal="right" vertical="top"/>
    </xf>
    <xf numFmtId="167" fontId="2" fillId="0" borderId="0" xfId="0" applyNumberFormat="1" applyFont="1" applyAlignment="1">
      <alignment horizontal="right" vertical="top"/>
    </xf>
    <xf numFmtId="0" fontId="2" fillId="0" borderId="0" xfId="0" applyFont="1" applyAlignment="1">
      <alignment horizontal="right" wrapText="1"/>
    </xf>
    <xf numFmtId="165" fontId="2" fillId="0" borderId="0" xfId="1" applyNumberFormat="1" applyFont="1" applyAlignment="1">
      <alignment horizontal="center" wrapText="1"/>
    </xf>
    <xf numFmtId="0" fontId="2" fillId="0" borderId="0" xfId="0" applyFont="1" applyAlignment="1">
      <alignment wrapText="1"/>
    </xf>
    <xf numFmtId="0" fontId="2" fillId="5" borderId="22" xfId="0" applyFont="1" applyFill="1" applyBorder="1" applyAlignment="1">
      <alignment horizontal="right" wrapText="1"/>
    </xf>
    <xf numFmtId="10" fontId="2" fillId="5" borderId="35" xfId="2" applyNumberFormat="1" applyFont="1" applyFill="1" applyBorder="1" applyAlignment="1">
      <alignment horizontal="center" wrapText="1"/>
    </xf>
    <xf numFmtId="0" fontId="2" fillId="5" borderId="37" xfId="0" applyFont="1" applyFill="1" applyBorder="1" applyAlignment="1">
      <alignment wrapText="1"/>
    </xf>
    <xf numFmtId="0" fontId="2" fillId="4" borderId="22" xfId="0" applyFont="1" applyFill="1" applyBorder="1" applyAlignment="1">
      <alignment horizontal="right" wrapText="1"/>
    </xf>
    <xf numFmtId="165" fontId="2" fillId="4" borderId="35" xfId="1" applyNumberFormat="1" applyFont="1" applyFill="1" applyBorder="1" applyAlignment="1">
      <alignment horizontal="center" wrapText="1"/>
    </xf>
    <xf numFmtId="0" fontId="2" fillId="4" borderId="37" xfId="0" applyFont="1" applyFill="1" applyBorder="1" applyAlignment="1">
      <alignment wrapText="1"/>
    </xf>
    <xf numFmtId="0" fontId="5" fillId="2" borderId="22" xfId="0" applyFont="1" applyFill="1" applyBorder="1" applyAlignment="1">
      <alignment horizontal="right" wrapText="1"/>
    </xf>
    <xf numFmtId="165" fontId="5" fillId="2" borderId="35" xfId="1" applyNumberFormat="1" applyFont="1" applyFill="1" applyBorder="1" applyAlignment="1">
      <alignment horizontal="center" wrapText="1"/>
    </xf>
    <xf numFmtId="0" fontId="5" fillId="2" borderId="37" xfId="0" applyFont="1" applyFill="1" applyBorder="1" applyAlignment="1">
      <alignment wrapText="1"/>
    </xf>
    <xf numFmtId="0" fontId="2" fillId="2" borderId="22" xfId="0" applyFont="1" applyFill="1" applyBorder="1" applyAlignment="1">
      <alignment horizontal="right" vertical="top" wrapText="1"/>
    </xf>
    <xf numFmtId="0" fontId="0" fillId="0" borderId="25" xfId="0" applyFont="1" applyFill="1" applyBorder="1" applyAlignment="1">
      <alignment horizontal="left" vertical="top" wrapText="1"/>
    </xf>
    <xf numFmtId="0" fontId="0" fillId="0" borderId="0" xfId="0" applyFont="1" applyBorder="1" applyAlignment="1">
      <alignment horizontal="center" vertical="top"/>
    </xf>
    <xf numFmtId="0" fontId="0" fillId="0" borderId="0" xfId="0" applyFill="1"/>
    <xf numFmtId="164" fontId="0" fillId="0" borderId="24" xfId="0" applyNumberFormat="1" applyFill="1" applyBorder="1" applyAlignment="1">
      <alignment horizontal="center" vertical="top"/>
    </xf>
    <xf numFmtId="165" fontId="0" fillId="0" borderId="1" xfId="1" applyNumberFormat="1" applyFont="1" applyFill="1" applyBorder="1" applyAlignment="1">
      <alignment horizontal="center" vertical="top" wrapText="1"/>
    </xf>
    <xf numFmtId="0" fontId="0" fillId="0" borderId="1" xfId="0" applyFill="1" applyBorder="1" applyAlignment="1">
      <alignment horizontal="center" vertical="top"/>
    </xf>
    <xf numFmtId="164" fontId="0" fillId="0" borderId="38" xfId="0" applyNumberFormat="1" applyFill="1" applyBorder="1" applyAlignment="1">
      <alignment horizontal="center" vertical="top"/>
    </xf>
    <xf numFmtId="0" fontId="0" fillId="0" borderId="39" xfId="0" applyFill="1" applyBorder="1" applyAlignment="1">
      <alignment horizontal="center" vertical="top" wrapText="1"/>
    </xf>
    <xf numFmtId="165" fontId="0" fillId="0" borderId="39" xfId="1" applyNumberFormat="1" applyFont="1" applyFill="1" applyBorder="1" applyAlignment="1">
      <alignment horizontal="center" vertical="top" wrapText="1"/>
    </xf>
    <xf numFmtId="0" fontId="0" fillId="0" borderId="40" xfId="0" applyFill="1" applyBorder="1" applyAlignment="1">
      <alignment vertical="top" wrapText="1"/>
    </xf>
    <xf numFmtId="164" fontId="0" fillId="0" borderId="41" xfId="0" applyNumberFormat="1" applyFill="1" applyBorder="1" applyAlignment="1">
      <alignment horizontal="center" vertical="top"/>
    </xf>
    <xf numFmtId="0" fontId="0" fillId="0" borderId="33" xfId="0" applyFill="1" applyBorder="1" applyAlignment="1">
      <alignment horizontal="center" vertical="top"/>
    </xf>
    <xf numFmtId="0" fontId="0" fillId="0" borderId="33" xfId="0" applyFill="1" applyBorder="1" applyAlignment="1">
      <alignment horizontal="center" vertical="top" wrapText="1"/>
    </xf>
    <xf numFmtId="165" fontId="0" fillId="0" borderId="33" xfId="1" applyNumberFormat="1" applyFont="1" applyFill="1" applyBorder="1" applyAlignment="1">
      <alignment horizontal="center" vertical="top" wrapText="1"/>
    </xf>
    <xf numFmtId="0" fontId="0" fillId="0" borderId="34" xfId="0" applyFill="1" applyBorder="1" applyAlignment="1">
      <alignment vertical="top" wrapText="1"/>
    </xf>
    <xf numFmtId="0" fontId="21" fillId="0" borderId="3" xfId="0" applyFont="1" applyBorder="1" applyAlignment="1">
      <alignment horizontal="center" vertical="top" wrapText="1"/>
    </xf>
    <xf numFmtId="0" fontId="22" fillId="6" borderId="17" xfId="0" applyFont="1" applyFill="1" applyBorder="1" applyAlignment="1">
      <alignment horizontal="left"/>
    </xf>
    <xf numFmtId="0" fontId="22" fillId="6" borderId="18" xfId="0" applyFont="1" applyFill="1" applyBorder="1" applyAlignment="1">
      <alignment horizontal="left" vertical="top"/>
    </xf>
    <xf numFmtId="0" fontId="22" fillId="6" borderId="18" xfId="0" applyFont="1" applyFill="1" applyBorder="1" applyAlignment="1">
      <alignment horizontal="left" vertical="top" wrapText="1"/>
    </xf>
    <xf numFmtId="165" fontId="22" fillId="6" borderId="18" xfId="1" applyNumberFormat="1" applyFont="1" applyFill="1" applyBorder="1" applyAlignment="1">
      <alignment horizontal="left" vertical="top" wrapText="1"/>
    </xf>
    <xf numFmtId="0" fontId="22" fillId="6" borderId="19" xfId="0" applyFont="1" applyFill="1" applyBorder="1" applyAlignment="1">
      <alignment horizontal="left" vertical="top" wrapText="1"/>
    </xf>
    <xf numFmtId="0" fontId="23" fillId="0" borderId="0" xfId="0" applyFont="1"/>
    <xf numFmtId="0" fontId="22" fillId="6" borderId="20" xfId="0" applyFont="1" applyFill="1" applyBorder="1" applyAlignment="1">
      <alignment horizontal="left" vertical="top"/>
    </xf>
    <xf numFmtId="0" fontId="22" fillId="6" borderId="2" xfId="0" applyFont="1" applyFill="1" applyBorder="1" applyAlignment="1">
      <alignment horizontal="left" vertical="top"/>
    </xf>
    <xf numFmtId="0" fontId="22" fillId="6" borderId="2" xfId="0" applyFont="1" applyFill="1" applyBorder="1" applyAlignment="1">
      <alignment horizontal="left" wrapText="1"/>
    </xf>
    <xf numFmtId="165" fontId="22" fillId="6" borderId="2" xfId="1" applyNumberFormat="1" applyFont="1" applyFill="1" applyBorder="1" applyAlignment="1">
      <alignment horizontal="left" wrapText="1"/>
    </xf>
    <xf numFmtId="0" fontId="22" fillId="6" borderId="21" xfId="0" applyFont="1" applyFill="1" applyBorder="1" applyAlignment="1">
      <alignment horizontal="left" wrapText="1"/>
    </xf>
    <xf numFmtId="0" fontId="7" fillId="6" borderId="17" xfId="0" applyFont="1" applyFill="1" applyBorder="1" applyAlignment="1">
      <alignment horizontal="left"/>
    </xf>
    <xf numFmtId="0" fontId="7" fillId="6" borderId="18" xfId="0" applyFont="1" applyFill="1" applyBorder="1" applyAlignment="1">
      <alignment horizontal="left"/>
    </xf>
    <xf numFmtId="0" fontId="7" fillId="6" borderId="19" xfId="0" applyFont="1" applyFill="1" applyBorder="1" applyAlignment="1">
      <alignment horizontal="left"/>
    </xf>
    <xf numFmtId="0" fontId="23" fillId="0" borderId="0" xfId="0" applyFont="1" applyFill="1" applyAlignment="1"/>
    <xf numFmtId="0" fontId="7" fillId="6" borderId="20" xfId="0" applyFont="1" applyFill="1" applyBorder="1" applyAlignment="1">
      <alignment horizontal="left" vertical="top"/>
    </xf>
    <xf numFmtId="0" fontId="7" fillId="6" borderId="2" xfId="0" applyFont="1" applyFill="1" applyBorder="1" applyAlignment="1">
      <alignment horizontal="left"/>
    </xf>
    <xf numFmtId="0" fontId="7" fillId="6" borderId="21" xfId="0" applyFont="1" applyFill="1" applyBorder="1" applyAlignment="1">
      <alignment horizontal="left"/>
    </xf>
    <xf numFmtId="0" fontId="23" fillId="0" borderId="0" xfId="0" applyFont="1" applyFill="1"/>
    <xf numFmtId="0" fontId="23" fillId="0" borderId="0" xfId="0" applyFont="1" applyAlignment="1"/>
    <xf numFmtId="0" fontId="22" fillId="0" borderId="0" xfId="0" applyFont="1" applyFill="1" applyBorder="1" applyAlignment="1">
      <alignment horizontal="left" vertical="top" wrapText="1"/>
    </xf>
    <xf numFmtId="0" fontId="22" fillId="0" borderId="0" xfId="0" applyFont="1" applyFill="1" applyBorder="1" applyAlignment="1">
      <alignment horizontal="left" wrapText="1"/>
    </xf>
    <xf numFmtId="0" fontId="22" fillId="6" borderId="19" xfId="0" applyFont="1" applyFill="1" applyBorder="1" applyAlignment="1">
      <alignment horizontal="left" vertical="top"/>
    </xf>
    <xf numFmtId="0" fontId="22" fillId="6" borderId="21" xfId="0" applyFont="1" applyFill="1" applyBorder="1" applyAlignment="1">
      <alignment horizontal="left" vertical="top"/>
    </xf>
    <xf numFmtId="164" fontId="0" fillId="5" borderId="30" xfId="0" applyNumberFormat="1" applyFont="1" applyFill="1" applyBorder="1" applyAlignment="1">
      <alignment horizontal="center" vertical="top" wrapText="1"/>
    </xf>
    <xf numFmtId="0" fontId="0" fillId="5" borderId="31" xfId="0" applyFont="1" applyFill="1" applyBorder="1" applyAlignment="1">
      <alignment horizontal="center" vertical="top" wrapText="1"/>
    </xf>
    <xf numFmtId="10" fontId="2" fillId="5" borderId="42" xfId="2" applyNumberFormat="1" applyFont="1" applyFill="1" applyBorder="1" applyAlignment="1">
      <alignment horizontal="right" vertical="top" wrapText="1"/>
    </xf>
    <xf numFmtId="0" fontId="0" fillId="5" borderId="43" xfId="0" applyFont="1" applyFill="1" applyBorder="1" applyAlignment="1">
      <alignment horizontal="left" vertical="top" wrapText="1"/>
    </xf>
    <xf numFmtId="0" fontId="0" fillId="0" borderId="0" xfId="0" applyFont="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D37DC-1FB0-42D0-A927-2A705E830BE0}">
  <dimension ref="A1:K358"/>
  <sheetViews>
    <sheetView tabSelected="1" zoomScaleNormal="100" workbookViewId="0">
      <selection activeCell="F21" sqref="F21"/>
    </sheetView>
  </sheetViews>
  <sheetFormatPr defaultColWidth="8.90625" defaultRowHeight="14.5" x14ac:dyDescent="0.35"/>
  <cols>
    <col min="1" max="1" width="13.36328125" style="12" customWidth="1"/>
    <col min="2" max="2" width="15.54296875" style="13" customWidth="1"/>
    <col min="3" max="3" width="24.7265625" style="14" customWidth="1"/>
    <col min="4" max="4" width="42.54296875" style="82" customWidth="1"/>
    <col min="5" max="5" width="16.453125" style="5" customWidth="1"/>
    <col min="6" max="6" width="26.08984375" style="8" customWidth="1"/>
    <col min="7" max="11" width="8.90625" style="7"/>
    <col min="12" max="12" width="8.90625" style="7" customWidth="1"/>
    <col min="13" max="16384" width="8.90625" style="7"/>
  </cols>
  <sheetData>
    <row r="1" spans="1:11" s="244" customFormat="1" ht="20" customHeight="1" x14ac:dyDescent="0.35">
      <c r="A1" s="239" t="s">
        <v>200</v>
      </c>
      <c r="B1" s="240"/>
      <c r="C1" s="240"/>
      <c r="D1" s="241"/>
      <c r="E1" s="242"/>
      <c r="F1" s="243"/>
    </row>
    <row r="2" spans="1:11" s="244" customFormat="1" ht="20" customHeight="1" thickBot="1" x14ac:dyDescent="0.4">
      <c r="A2" s="245" t="s">
        <v>201</v>
      </c>
      <c r="B2" s="246"/>
      <c r="C2" s="246"/>
      <c r="D2" s="247"/>
      <c r="E2" s="248"/>
      <c r="F2" s="249"/>
    </row>
    <row r="3" spans="1:11" s="8" customFormat="1" ht="15" customHeight="1" x14ac:dyDescent="0.35">
      <c r="A3" s="198" t="s">
        <v>0</v>
      </c>
      <c r="B3" s="199" t="s">
        <v>1</v>
      </c>
      <c r="C3" s="199" t="s">
        <v>2</v>
      </c>
      <c r="D3" s="199" t="s">
        <v>3</v>
      </c>
      <c r="E3" s="200" t="s">
        <v>4</v>
      </c>
      <c r="F3" s="201" t="s">
        <v>5</v>
      </c>
    </row>
    <row r="4" spans="1:11" s="8" customFormat="1" ht="130" customHeight="1" x14ac:dyDescent="0.35">
      <c r="A4" s="83">
        <v>45051</v>
      </c>
      <c r="B4" s="16" t="s">
        <v>49</v>
      </c>
      <c r="C4" s="16" t="s">
        <v>597</v>
      </c>
      <c r="D4" s="16" t="s">
        <v>176</v>
      </c>
      <c r="E4" s="85">
        <v>45096936</v>
      </c>
      <c r="F4" s="145" t="s">
        <v>598</v>
      </c>
    </row>
    <row r="5" spans="1:11" s="8" customFormat="1" ht="15" customHeight="1" x14ac:dyDescent="0.35">
      <c r="A5" s="147"/>
      <c r="B5" s="97"/>
      <c r="C5" s="97"/>
      <c r="D5" s="102" t="s">
        <v>245</v>
      </c>
      <c r="E5" s="109">
        <f>SUM(E4)</f>
        <v>45096936</v>
      </c>
      <c r="F5" s="152"/>
    </row>
    <row r="6" spans="1:11" s="8" customFormat="1" ht="15" customHeight="1" x14ac:dyDescent="0.35">
      <c r="A6" s="148"/>
      <c r="B6" s="98"/>
      <c r="C6" s="98"/>
      <c r="D6" s="104" t="s">
        <v>247</v>
      </c>
      <c r="E6" s="110">
        <v>703093337</v>
      </c>
      <c r="F6" s="149"/>
    </row>
    <row r="7" spans="1:11" s="8" customFormat="1" ht="15" customHeight="1" x14ac:dyDescent="0.35">
      <c r="A7" s="150"/>
      <c r="B7" s="99"/>
      <c r="C7" s="99"/>
      <c r="D7" s="106" t="s">
        <v>248</v>
      </c>
      <c r="E7" s="111">
        <f>E5/E6</f>
        <v>6.4140752908315501E-2</v>
      </c>
      <c r="F7" s="151"/>
    </row>
    <row r="8" spans="1:11" s="8" customFormat="1" ht="58" customHeight="1" x14ac:dyDescent="0.35">
      <c r="A8" s="83">
        <v>45049</v>
      </c>
      <c r="B8" s="16" t="s">
        <v>599</v>
      </c>
      <c r="C8" s="16" t="s">
        <v>12</v>
      </c>
      <c r="D8" s="16" t="s">
        <v>601</v>
      </c>
      <c r="E8" s="85">
        <v>830380</v>
      </c>
      <c r="F8" s="145" t="s">
        <v>604</v>
      </c>
    </row>
    <row r="9" spans="1:11" s="8" customFormat="1" ht="42.5" customHeight="1" x14ac:dyDescent="0.35">
      <c r="A9" s="83">
        <v>45049</v>
      </c>
      <c r="B9" s="16" t="s">
        <v>233</v>
      </c>
      <c r="C9" s="16" t="s">
        <v>12</v>
      </c>
      <c r="D9" s="16" t="s">
        <v>602</v>
      </c>
      <c r="E9" s="85">
        <v>1000000</v>
      </c>
      <c r="F9" s="145" t="s">
        <v>605</v>
      </c>
    </row>
    <row r="10" spans="1:11" s="8" customFormat="1" ht="58" customHeight="1" x14ac:dyDescent="0.35">
      <c r="A10" s="83">
        <v>45049</v>
      </c>
      <c r="B10" s="16" t="s">
        <v>233</v>
      </c>
      <c r="C10" s="16" t="s">
        <v>12</v>
      </c>
      <c r="D10" s="16" t="s">
        <v>603</v>
      </c>
      <c r="E10" s="85">
        <v>1142447</v>
      </c>
      <c r="F10" s="145" t="s">
        <v>606</v>
      </c>
    </row>
    <row r="11" spans="1:11" s="8" customFormat="1" ht="15" customHeight="1" x14ac:dyDescent="0.35">
      <c r="A11" s="147"/>
      <c r="B11" s="97"/>
      <c r="C11" s="97"/>
      <c r="D11" s="102" t="s">
        <v>245</v>
      </c>
      <c r="E11" s="109">
        <f>SUM(E8:E10)</f>
        <v>2972827</v>
      </c>
      <c r="F11" s="152"/>
    </row>
    <row r="12" spans="1:11" s="8" customFormat="1" ht="15" customHeight="1" x14ac:dyDescent="0.35">
      <c r="A12" s="148"/>
      <c r="B12" s="98"/>
      <c r="C12" s="98"/>
      <c r="D12" s="104" t="s">
        <v>247</v>
      </c>
      <c r="E12" s="110">
        <v>20800000</v>
      </c>
      <c r="F12" s="149"/>
    </row>
    <row r="13" spans="1:11" s="8" customFormat="1" ht="15" customHeight="1" x14ac:dyDescent="0.35">
      <c r="A13" s="150"/>
      <c r="B13" s="99"/>
      <c r="C13" s="99"/>
      <c r="D13" s="106" t="s">
        <v>248</v>
      </c>
      <c r="E13" s="111">
        <f>E11/E12</f>
        <v>0.14292437499999999</v>
      </c>
      <c r="F13" s="151"/>
    </row>
    <row r="14" spans="1:11" s="8" customFormat="1" ht="44" customHeight="1" x14ac:dyDescent="0.35">
      <c r="A14" s="83">
        <v>45036</v>
      </c>
      <c r="B14" s="16" t="s">
        <v>16</v>
      </c>
      <c r="C14" s="16" t="s">
        <v>69</v>
      </c>
      <c r="D14" s="16" t="s">
        <v>592</v>
      </c>
      <c r="E14" s="85">
        <v>135000</v>
      </c>
      <c r="F14" s="202" t="s">
        <v>595</v>
      </c>
    </row>
    <row r="15" spans="1:11" s="8" customFormat="1" ht="15" customHeight="1" x14ac:dyDescent="0.35">
      <c r="A15" s="83">
        <v>45036</v>
      </c>
      <c r="B15" s="16" t="s">
        <v>15</v>
      </c>
      <c r="C15" s="16" t="s">
        <v>70</v>
      </c>
      <c r="D15" s="16" t="s">
        <v>268</v>
      </c>
      <c r="E15" s="85">
        <v>720975</v>
      </c>
      <c r="F15" s="202" t="s">
        <v>596</v>
      </c>
      <c r="K15" s="267"/>
    </row>
    <row r="16" spans="1:11" s="8" customFormat="1" ht="118.5" customHeight="1" x14ac:dyDescent="0.35">
      <c r="A16" s="83">
        <v>45036</v>
      </c>
      <c r="B16" s="16" t="s">
        <v>15</v>
      </c>
      <c r="C16" s="16" t="s">
        <v>70</v>
      </c>
      <c r="D16" s="16" t="s">
        <v>593</v>
      </c>
      <c r="E16" s="85">
        <v>500204</v>
      </c>
      <c r="F16" s="202" t="s">
        <v>612</v>
      </c>
    </row>
    <row r="17" spans="1:6" s="8" customFormat="1" ht="28" customHeight="1" x14ac:dyDescent="0.35">
      <c r="A17" s="83">
        <v>45036</v>
      </c>
      <c r="B17" s="16" t="s">
        <v>15</v>
      </c>
      <c r="C17" s="16" t="s">
        <v>70</v>
      </c>
      <c r="D17" s="16" t="s">
        <v>594</v>
      </c>
      <c r="E17" s="85">
        <v>13956727</v>
      </c>
      <c r="F17" s="202" t="s">
        <v>608</v>
      </c>
    </row>
    <row r="18" spans="1:6" s="8" customFormat="1" ht="29" customHeight="1" x14ac:dyDescent="0.35">
      <c r="A18" s="83">
        <v>45036</v>
      </c>
      <c r="B18" s="16" t="s">
        <v>15</v>
      </c>
      <c r="C18" s="16" t="s">
        <v>70</v>
      </c>
      <c r="D18" s="16" t="s">
        <v>616</v>
      </c>
      <c r="E18" s="85">
        <v>49500</v>
      </c>
      <c r="F18" s="202" t="s">
        <v>607</v>
      </c>
    </row>
    <row r="19" spans="1:6" s="8" customFormat="1" ht="28.5" customHeight="1" x14ac:dyDescent="0.35">
      <c r="A19" s="83">
        <v>45036</v>
      </c>
      <c r="B19" s="16" t="s">
        <v>15</v>
      </c>
      <c r="C19" s="16" t="s">
        <v>70</v>
      </c>
      <c r="D19" s="16" t="s">
        <v>617</v>
      </c>
      <c r="E19" s="85">
        <v>1572188</v>
      </c>
      <c r="F19" s="202" t="s">
        <v>609</v>
      </c>
    </row>
    <row r="20" spans="1:6" s="8" customFormat="1" ht="27.5" customHeight="1" x14ac:dyDescent="0.35">
      <c r="A20" s="83">
        <v>45036</v>
      </c>
      <c r="B20" s="16" t="s">
        <v>15</v>
      </c>
      <c r="C20" s="16" t="s">
        <v>70</v>
      </c>
      <c r="D20" s="16" t="s">
        <v>618</v>
      </c>
      <c r="E20" s="85">
        <v>2116927</v>
      </c>
      <c r="F20" s="202" t="s">
        <v>622</v>
      </c>
    </row>
    <row r="21" spans="1:6" s="8" customFormat="1" ht="29.5" customHeight="1" x14ac:dyDescent="0.35">
      <c r="A21" s="83">
        <v>45036</v>
      </c>
      <c r="B21" s="16" t="s">
        <v>15</v>
      </c>
      <c r="C21" s="16" t="s">
        <v>70</v>
      </c>
      <c r="D21" s="16" t="s">
        <v>619</v>
      </c>
      <c r="E21" s="85">
        <v>534456</v>
      </c>
      <c r="F21" s="202" t="s">
        <v>610</v>
      </c>
    </row>
    <row r="22" spans="1:6" s="8" customFormat="1" ht="71" customHeight="1" x14ac:dyDescent="0.35">
      <c r="A22" s="83">
        <v>45036</v>
      </c>
      <c r="B22" s="16" t="s">
        <v>15</v>
      </c>
      <c r="C22" s="16" t="s">
        <v>70</v>
      </c>
      <c r="D22" s="16" t="s">
        <v>620</v>
      </c>
      <c r="E22" s="85">
        <v>4759650</v>
      </c>
      <c r="F22" s="202" t="s">
        <v>611</v>
      </c>
    </row>
    <row r="23" spans="1:6" s="8" customFormat="1" ht="28.5" customHeight="1" x14ac:dyDescent="0.35">
      <c r="A23" s="83">
        <v>45036</v>
      </c>
      <c r="B23" s="16" t="s">
        <v>15</v>
      </c>
      <c r="C23" s="16" t="s">
        <v>70</v>
      </c>
      <c r="D23" s="14" t="s">
        <v>621</v>
      </c>
      <c r="E23" s="85">
        <v>49500</v>
      </c>
      <c r="F23" s="202" t="s">
        <v>607</v>
      </c>
    </row>
    <row r="24" spans="1:6" s="8" customFormat="1" ht="15" customHeight="1" x14ac:dyDescent="0.35">
      <c r="A24" s="147"/>
      <c r="B24" s="97"/>
      <c r="C24" s="97"/>
      <c r="D24" s="102" t="s">
        <v>245</v>
      </c>
      <c r="E24" s="109">
        <f>SUM(E14:E23)</f>
        <v>24395127</v>
      </c>
      <c r="F24" s="152"/>
    </row>
    <row r="25" spans="1:6" s="8" customFormat="1" ht="15" customHeight="1" x14ac:dyDescent="0.35">
      <c r="A25" s="148"/>
      <c r="B25" s="98"/>
      <c r="C25" s="98"/>
      <c r="D25" s="104" t="s">
        <v>247</v>
      </c>
      <c r="E25" s="110">
        <v>315738531</v>
      </c>
      <c r="F25" s="149"/>
    </row>
    <row r="26" spans="1:6" s="8" customFormat="1" ht="15" customHeight="1" x14ac:dyDescent="0.35">
      <c r="A26" s="150"/>
      <c r="B26" s="99"/>
      <c r="C26" s="99"/>
      <c r="D26" s="106" t="s">
        <v>248</v>
      </c>
      <c r="E26" s="111">
        <f>E24/E25</f>
        <v>7.7263699564118132E-2</v>
      </c>
      <c r="F26" s="151"/>
    </row>
    <row r="27" spans="1:6" s="8" customFormat="1" ht="302.5" customHeight="1" x14ac:dyDescent="0.35">
      <c r="A27" s="83">
        <v>45029</v>
      </c>
      <c r="B27" s="16" t="s">
        <v>397</v>
      </c>
      <c r="C27" s="16" t="s">
        <v>575</v>
      </c>
      <c r="D27" s="16" t="s">
        <v>508</v>
      </c>
      <c r="E27" s="85">
        <v>24000000</v>
      </c>
      <c r="F27" s="145" t="s">
        <v>574</v>
      </c>
    </row>
    <row r="28" spans="1:6" s="8" customFormat="1" ht="15" customHeight="1" x14ac:dyDescent="0.35">
      <c r="A28" s="147"/>
      <c r="B28" s="97"/>
      <c r="C28" s="97"/>
      <c r="D28" s="102" t="s">
        <v>245</v>
      </c>
      <c r="E28" s="109">
        <f>SUM(E27)</f>
        <v>24000000</v>
      </c>
      <c r="F28" s="152"/>
    </row>
    <row r="29" spans="1:6" s="8" customFormat="1" ht="15" customHeight="1" x14ac:dyDescent="0.35">
      <c r="A29" s="148"/>
      <c r="B29" s="98"/>
      <c r="C29" s="98"/>
      <c r="D29" s="104" t="s">
        <v>247</v>
      </c>
      <c r="E29" s="110">
        <v>295748713</v>
      </c>
      <c r="F29" s="149"/>
    </row>
    <row r="30" spans="1:6" s="8" customFormat="1" ht="15" customHeight="1" x14ac:dyDescent="0.35">
      <c r="A30" s="150"/>
      <c r="B30" s="99"/>
      <c r="C30" s="99"/>
      <c r="D30" s="106" t="s">
        <v>248</v>
      </c>
      <c r="E30" s="111">
        <f>E28/E29</f>
        <v>8.114997274730322E-2</v>
      </c>
      <c r="F30" s="151"/>
    </row>
    <row r="31" spans="1:6" s="8" customFormat="1" ht="215.5" customHeight="1" x14ac:dyDescent="0.35">
      <c r="A31" s="83">
        <v>45006</v>
      </c>
      <c r="B31" s="16" t="s">
        <v>553</v>
      </c>
      <c r="C31" s="16" t="s">
        <v>545</v>
      </c>
      <c r="D31" s="16" t="s">
        <v>112</v>
      </c>
      <c r="E31" s="85">
        <v>430036</v>
      </c>
      <c r="F31" s="145" t="s">
        <v>554</v>
      </c>
    </row>
    <row r="32" spans="1:6" s="8" customFormat="1" ht="72.5" customHeight="1" x14ac:dyDescent="0.35">
      <c r="A32" s="83">
        <v>45006</v>
      </c>
      <c r="B32" s="16" t="s">
        <v>555</v>
      </c>
      <c r="C32" s="16" t="s">
        <v>544</v>
      </c>
      <c r="D32" s="16" t="s">
        <v>411</v>
      </c>
      <c r="E32" s="85">
        <v>2000000</v>
      </c>
      <c r="F32" s="145" t="s">
        <v>546</v>
      </c>
    </row>
    <row r="33" spans="1:11" s="8" customFormat="1" ht="131.5" customHeight="1" x14ac:dyDescent="0.35">
      <c r="A33" s="83">
        <v>45006</v>
      </c>
      <c r="B33" s="16" t="s">
        <v>555</v>
      </c>
      <c r="C33" s="16" t="s">
        <v>544</v>
      </c>
      <c r="D33" s="16" t="s">
        <v>6</v>
      </c>
      <c r="E33" s="85">
        <v>1999412</v>
      </c>
      <c r="F33" s="145" t="s">
        <v>547</v>
      </c>
    </row>
    <row r="34" spans="1:11" s="8" customFormat="1" ht="129.5" customHeight="1" x14ac:dyDescent="0.35">
      <c r="A34" s="83">
        <v>45006</v>
      </c>
      <c r="B34" s="16" t="s">
        <v>555</v>
      </c>
      <c r="C34" s="16" t="s">
        <v>544</v>
      </c>
      <c r="D34" s="16" t="s">
        <v>174</v>
      </c>
      <c r="E34" s="85">
        <v>2000000</v>
      </c>
      <c r="F34" s="145" t="s">
        <v>548</v>
      </c>
    </row>
    <row r="35" spans="1:11" s="8" customFormat="1" ht="159" customHeight="1" x14ac:dyDescent="0.35">
      <c r="A35" s="83">
        <v>45006</v>
      </c>
      <c r="B35" s="16" t="s">
        <v>555</v>
      </c>
      <c r="C35" s="16" t="s">
        <v>544</v>
      </c>
      <c r="D35" s="16" t="s">
        <v>28</v>
      </c>
      <c r="E35" s="85">
        <v>1600000</v>
      </c>
      <c r="F35" s="145" t="s">
        <v>591</v>
      </c>
    </row>
    <row r="36" spans="1:11" s="8" customFormat="1" ht="144.5" customHeight="1" x14ac:dyDescent="0.35">
      <c r="A36" s="83">
        <v>45006</v>
      </c>
      <c r="B36" s="16" t="s">
        <v>555</v>
      </c>
      <c r="C36" s="16" t="s">
        <v>544</v>
      </c>
      <c r="D36" s="16" t="s">
        <v>549</v>
      </c>
      <c r="E36" s="85">
        <v>1999607</v>
      </c>
      <c r="F36" s="145" t="s">
        <v>550</v>
      </c>
    </row>
    <row r="37" spans="1:11" s="8" customFormat="1" ht="131.5" customHeight="1" x14ac:dyDescent="0.35">
      <c r="A37" s="83">
        <v>45006</v>
      </c>
      <c r="B37" s="16" t="s">
        <v>555</v>
      </c>
      <c r="C37" s="16" t="s">
        <v>544</v>
      </c>
      <c r="D37" s="16" t="s">
        <v>514</v>
      </c>
      <c r="E37" s="85">
        <v>500616</v>
      </c>
      <c r="F37" s="145" t="s">
        <v>551</v>
      </c>
    </row>
    <row r="38" spans="1:11" s="8" customFormat="1" ht="115" customHeight="1" x14ac:dyDescent="0.35">
      <c r="A38" s="83">
        <v>45006</v>
      </c>
      <c r="B38" s="16" t="s">
        <v>555</v>
      </c>
      <c r="C38" s="16" t="s">
        <v>544</v>
      </c>
      <c r="D38" s="16" t="s">
        <v>514</v>
      </c>
      <c r="E38" s="85">
        <v>1692328</v>
      </c>
      <c r="F38" s="145" t="s">
        <v>552</v>
      </c>
    </row>
    <row r="39" spans="1:11" s="8" customFormat="1" ht="15" customHeight="1" x14ac:dyDescent="0.35">
      <c r="A39" s="147"/>
      <c r="B39" s="97"/>
      <c r="C39" s="97"/>
      <c r="D39" s="102" t="s">
        <v>245</v>
      </c>
      <c r="E39" s="109">
        <f>SUM(E31:E38)</f>
        <v>12221999</v>
      </c>
      <c r="F39" s="152"/>
    </row>
    <row r="40" spans="1:11" s="8" customFormat="1" ht="15" customHeight="1" x14ac:dyDescent="0.35">
      <c r="A40" s="148"/>
      <c r="B40" s="98"/>
      <c r="C40" s="98"/>
      <c r="D40" s="104" t="s">
        <v>247</v>
      </c>
      <c r="E40" s="110">
        <v>94783781</v>
      </c>
      <c r="F40" s="149"/>
    </row>
    <row r="41" spans="1:11" s="8" customFormat="1" ht="15" customHeight="1" x14ac:dyDescent="0.35">
      <c r="A41" s="150"/>
      <c r="B41" s="99"/>
      <c r="C41" s="99"/>
      <c r="D41" s="106" t="s">
        <v>248</v>
      </c>
      <c r="E41" s="111">
        <f>E39/E40</f>
        <v>0.12894610102122853</v>
      </c>
      <c r="F41" s="151"/>
    </row>
    <row r="42" spans="1:11" s="8" customFormat="1" ht="172" customHeight="1" x14ac:dyDescent="0.35">
      <c r="A42" s="83">
        <v>44985</v>
      </c>
      <c r="B42" s="16" t="s">
        <v>67</v>
      </c>
      <c r="C42" s="16" t="s">
        <v>521</v>
      </c>
      <c r="D42" s="16" t="s">
        <v>519</v>
      </c>
      <c r="E42" s="85">
        <v>30000000</v>
      </c>
      <c r="F42" s="145" t="s">
        <v>520</v>
      </c>
    </row>
    <row r="43" spans="1:11" s="8" customFormat="1" ht="229.5" customHeight="1" x14ac:dyDescent="0.35">
      <c r="A43" s="83">
        <v>44985</v>
      </c>
      <c r="B43" s="16" t="s">
        <v>67</v>
      </c>
      <c r="C43" s="16" t="s">
        <v>522</v>
      </c>
      <c r="D43" s="16" t="s">
        <v>112</v>
      </c>
      <c r="E43" s="85">
        <v>680000</v>
      </c>
      <c r="F43" s="145" t="s">
        <v>523</v>
      </c>
      <c r="K43" s="206"/>
    </row>
    <row r="44" spans="1:11" s="8" customFormat="1" ht="213" customHeight="1" x14ac:dyDescent="0.35">
      <c r="A44" s="83">
        <v>44985</v>
      </c>
      <c r="B44" s="16" t="s">
        <v>67</v>
      </c>
      <c r="C44" s="16" t="s">
        <v>522</v>
      </c>
      <c r="D44" s="16" t="s">
        <v>499</v>
      </c>
      <c r="E44" s="85">
        <v>2000000</v>
      </c>
      <c r="F44" s="145" t="s">
        <v>524</v>
      </c>
    </row>
    <row r="45" spans="1:11" s="8" customFormat="1" ht="213.5" customHeight="1" x14ac:dyDescent="0.35">
      <c r="A45" s="83">
        <v>44985</v>
      </c>
      <c r="B45" s="16" t="s">
        <v>67</v>
      </c>
      <c r="C45" s="16" t="s">
        <v>522</v>
      </c>
      <c r="D45" s="16" t="s">
        <v>68</v>
      </c>
      <c r="E45" s="85">
        <v>600000</v>
      </c>
      <c r="F45" s="145" t="s">
        <v>525</v>
      </c>
    </row>
    <row r="46" spans="1:11" s="8" customFormat="1" ht="287" customHeight="1" x14ac:dyDescent="0.35">
      <c r="A46" s="83">
        <v>44985</v>
      </c>
      <c r="B46" s="16" t="s">
        <v>67</v>
      </c>
      <c r="C46" s="16" t="s">
        <v>522</v>
      </c>
      <c r="D46" s="16" t="s">
        <v>6</v>
      </c>
      <c r="E46" s="85">
        <v>2000000</v>
      </c>
      <c r="F46" s="145" t="s">
        <v>526</v>
      </c>
    </row>
    <row r="47" spans="1:11" s="8" customFormat="1" ht="15" customHeight="1" x14ac:dyDescent="0.35">
      <c r="A47" s="147"/>
      <c r="B47" s="97"/>
      <c r="C47" s="97"/>
      <c r="D47" s="102" t="s">
        <v>245</v>
      </c>
      <c r="E47" s="109">
        <f>SUM(E42:E46)</f>
        <v>35280000</v>
      </c>
      <c r="F47" s="152"/>
    </row>
    <row r="48" spans="1:11" s="8" customFormat="1" ht="15" customHeight="1" x14ac:dyDescent="0.35">
      <c r="A48" s="148"/>
      <c r="B48" s="98"/>
      <c r="C48" s="98"/>
      <c r="D48" s="104" t="s">
        <v>247</v>
      </c>
      <c r="E48" s="110">
        <v>185000000</v>
      </c>
      <c r="F48" s="149"/>
    </row>
    <row r="49" spans="1:6" s="8" customFormat="1" ht="15" customHeight="1" x14ac:dyDescent="0.35">
      <c r="A49" s="150"/>
      <c r="B49" s="99"/>
      <c r="C49" s="99"/>
      <c r="D49" s="106" t="s">
        <v>248</v>
      </c>
      <c r="E49" s="111">
        <f>E47/E48</f>
        <v>0.1907027027027027</v>
      </c>
      <c r="F49" s="151"/>
    </row>
    <row r="50" spans="1:6" s="8" customFormat="1" ht="145.5" customHeight="1" x14ac:dyDescent="0.35">
      <c r="A50" s="153">
        <v>44984</v>
      </c>
      <c r="B50" s="122" t="s">
        <v>15</v>
      </c>
      <c r="C50" s="122" t="s">
        <v>312</v>
      </c>
      <c r="D50" s="204" t="s">
        <v>527</v>
      </c>
      <c r="E50" s="205">
        <v>30000000</v>
      </c>
      <c r="F50" s="223" t="s">
        <v>542</v>
      </c>
    </row>
    <row r="51" spans="1:6" s="8" customFormat="1" ht="131" customHeight="1" x14ac:dyDescent="0.35">
      <c r="A51" s="153">
        <v>44984</v>
      </c>
      <c r="B51" s="122" t="s">
        <v>15</v>
      </c>
      <c r="C51" s="122" t="s">
        <v>315</v>
      </c>
      <c r="D51" s="204" t="s">
        <v>528</v>
      </c>
      <c r="E51" s="205">
        <v>7100000</v>
      </c>
      <c r="F51" s="223" t="s">
        <v>533</v>
      </c>
    </row>
    <row r="52" spans="1:6" s="8" customFormat="1" ht="118" customHeight="1" x14ac:dyDescent="0.35">
      <c r="A52" s="153">
        <v>44984</v>
      </c>
      <c r="B52" s="122" t="s">
        <v>15</v>
      </c>
      <c r="C52" s="122" t="s">
        <v>315</v>
      </c>
      <c r="D52" s="204" t="s">
        <v>249</v>
      </c>
      <c r="E52" s="205">
        <v>31000000</v>
      </c>
      <c r="F52" s="223" t="s">
        <v>534</v>
      </c>
    </row>
    <row r="53" spans="1:6" s="8" customFormat="1" ht="217" customHeight="1" x14ac:dyDescent="0.35">
      <c r="A53" s="153">
        <v>44984</v>
      </c>
      <c r="B53" s="122" t="s">
        <v>15</v>
      </c>
      <c r="C53" s="122" t="s">
        <v>315</v>
      </c>
      <c r="D53" s="204" t="s">
        <v>529</v>
      </c>
      <c r="E53" s="205">
        <v>3000000</v>
      </c>
      <c r="F53" s="223" t="s">
        <v>543</v>
      </c>
    </row>
    <row r="54" spans="1:6" s="8" customFormat="1" ht="101.5" customHeight="1" x14ac:dyDescent="0.35">
      <c r="A54" s="153">
        <v>44984</v>
      </c>
      <c r="B54" s="122" t="s">
        <v>15</v>
      </c>
      <c r="C54" s="122" t="s">
        <v>315</v>
      </c>
      <c r="D54" s="204" t="s">
        <v>530</v>
      </c>
      <c r="E54" s="205">
        <v>5700000</v>
      </c>
      <c r="F54" s="223" t="s">
        <v>535</v>
      </c>
    </row>
    <row r="55" spans="1:6" s="8" customFormat="1" ht="98.5" customHeight="1" x14ac:dyDescent="0.35">
      <c r="A55" s="153">
        <v>44984</v>
      </c>
      <c r="B55" s="122" t="s">
        <v>15</v>
      </c>
      <c r="C55" s="122" t="s">
        <v>315</v>
      </c>
      <c r="D55" s="204" t="s">
        <v>531</v>
      </c>
      <c r="E55" s="205">
        <v>11700000</v>
      </c>
      <c r="F55" s="223" t="s">
        <v>538</v>
      </c>
    </row>
    <row r="56" spans="1:6" s="8" customFormat="1" ht="74.5" customHeight="1" x14ac:dyDescent="0.35">
      <c r="A56" s="153">
        <v>44984</v>
      </c>
      <c r="B56" s="122" t="s">
        <v>15</v>
      </c>
      <c r="C56" s="122" t="s">
        <v>315</v>
      </c>
      <c r="D56" s="10" t="s">
        <v>532</v>
      </c>
      <c r="E56" s="205">
        <v>20000000</v>
      </c>
      <c r="F56" s="223" t="s">
        <v>536</v>
      </c>
    </row>
    <row r="57" spans="1:6" s="8" customFormat="1" ht="143" customHeight="1" x14ac:dyDescent="0.35">
      <c r="A57" s="153">
        <v>44984</v>
      </c>
      <c r="B57" s="122" t="s">
        <v>15</v>
      </c>
      <c r="C57" s="122" t="s">
        <v>315</v>
      </c>
      <c r="D57" s="224" t="s">
        <v>85</v>
      </c>
      <c r="E57" s="205">
        <v>31000000</v>
      </c>
      <c r="F57" s="223" t="s">
        <v>537</v>
      </c>
    </row>
    <row r="58" spans="1:6" s="8" customFormat="1" ht="15" customHeight="1" x14ac:dyDescent="0.35">
      <c r="A58" s="147"/>
      <c r="B58" s="97"/>
      <c r="C58" s="97"/>
      <c r="D58" s="102" t="s">
        <v>245</v>
      </c>
      <c r="E58" s="109">
        <f>SUM(E50:E57)</f>
        <v>139500000</v>
      </c>
      <c r="F58" s="152"/>
    </row>
    <row r="59" spans="1:6" s="8" customFormat="1" ht="15" customHeight="1" x14ac:dyDescent="0.35">
      <c r="A59" s="148"/>
      <c r="B59" s="98"/>
      <c r="C59" s="98"/>
      <c r="D59" s="104" t="s">
        <v>247</v>
      </c>
      <c r="E59" s="110">
        <v>1000000000</v>
      </c>
      <c r="F59" s="149"/>
    </row>
    <row r="60" spans="1:6" s="8" customFormat="1" ht="15" customHeight="1" x14ac:dyDescent="0.35">
      <c r="A60" s="150"/>
      <c r="B60" s="99"/>
      <c r="C60" s="99"/>
      <c r="D60" s="106" t="s">
        <v>248</v>
      </c>
      <c r="E60" s="111">
        <f>E58/E59</f>
        <v>0.13950000000000001</v>
      </c>
      <c r="F60" s="151"/>
    </row>
    <row r="61" spans="1:6" s="8" customFormat="1" ht="35" customHeight="1" x14ac:dyDescent="0.35">
      <c r="A61" s="83">
        <v>44959</v>
      </c>
      <c r="B61" s="16" t="s">
        <v>67</v>
      </c>
      <c r="C61" s="16" t="s">
        <v>406</v>
      </c>
      <c r="D61" s="16" t="s">
        <v>401</v>
      </c>
      <c r="E61" s="85">
        <v>2500</v>
      </c>
      <c r="F61" s="202" t="s">
        <v>483</v>
      </c>
    </row>
    <row r="62" spans="1:6" s="8" customFormat="1" ht="33" customHeight="1" x14ac:dyDescent="0.35">
      <c r="A62" s="83">
        <v>44959</v>
      </c>
      <c r="B62" s="16" t="s">
        <v>67</v>
      </c>
      <c r="C62" s="16" t="s">
        <v>482</v>
      </c>
      <c r="D62" s="16" t="s">
        <v>400</v>
      </c>
      <c r="E62" s="85">
        <v>15000</v>
      </c>
      <c r="F62" s="202" t="s">
        <v>484</v>
      </c>
    </row>
    <row r="63" spans="1:6" s="8" customFormat="1" ht="33" customHeight="1" x14ac:dyDescent="0.35">
      <c r="A63" s="83">
        <v>44959</v>
      </c>
      <c r="B63" s="16" t="s">
        <v>67</v>
      </c>
      <c r="C63" s="16" t="s">
        <v>482</v>
      </c>
      <c r="D63" s="16" t="s">
        <v>402</v>
      </c>
      <c r="E63" s="85">
        <v>10000</v>
      </c>
      <c r="F63" s="202" t="s">
        <v>483</v>
      </c>
    </row>
    <row r="64" spans="1:6" s="8" customFormat="1" ht="33.5" customHeight="1" x14ac:dyDescent="0.35">
      <c r="A64" s="83">
        <v>44959</v>
      </c>
      <c r="B64" s="16" t="s">
        <v>67</v>
      </c>
      <c r="C64" s="16" t="s">
        <v>482</v>
      </c>
      <c r="D64" s="16" t="s">
        <v>403</v>
      </c>
      <c r="E64" s="85">
        <v>15000</v>
      </c>
      <c r="F64" s="202" t="s">
        <v>484</v>
      </c>
    </row>
    <row r="65" spans="1:6" s="8" customFormat="1" ht="74" customHeight="1" x14ac:dyDescent="0.35">
      <c r="A65" s="83">
        <v>44959</v>
      </c>
      <c r="B65" s="16" t="s">
        <v>67</v>
      </c>
      <c r="C65" s="16" t="s">
        <v>482</v>
      </c>
      <c r="D65" s="16" t="s">
        <v>404</v>
      </c>
      <c r="E65" s="85">
        <v>673935</v>
      </c>
      <c r="F65" s="202" t="s">
        <v>485</v>
      </c>
    </row>
    <row r="66" spans="1:6" s="8" customFormat="1" ht="34" customHeight="1" x14ac:dyDescent="0.35">
      <c r="A66" s="83">
        <v>44959</v>
      </c>
      <c r="B66" s="16" t="s">
        <v>67</v>
      </c>
      <c r="C66" s="16" t="s">
        <v>482</v>
      </c>
      <c r="D66" s="16" t="s">
        <v>405</v>
      </c>
      <c r="E66" s="85">
        <v>15000</v>
      </c>
      <c r="F66" s="202" t="s">
        <v>484</v>
      </c>
    </row>
    <row r="67" spans="1:6" s="8" customFormat="1" ht="15" customHeight="1" x14ac:dyDescent="0.35">
      <c r="A67" s="147"/>
      <c r="B67" s="97"/>
      <c r="C67" s="97"/>
      <c r="D67" s="102" t="s">
        <v>245</v>
      </c>
      <c r="E67" s="109">
        <f>SUM(E61:E66)</f>
        <v>731435</v>
      </c>
      <c r="F67" s="152"/>
    </row>
    <row r="68" spans="1:6" s="8" customFormat="1" ht="15" customHeight="1" x14ac:dyDescent="0.35">
      <c r="A68" s="148"/>
      <c r="B68" s="98"/>
      <c r="C68" s="98"/>
      <c r="D68" s="104" t="s">
        <v>247</v>
      </c>
      <c r="E68" s="110">
        <v>21000000</v>
      </c>
      <c r="F68" s="149"/>
    </row>
    <row r="69" spans="1:6" s="8" customFormat="1" ht="15" customHeight="1" x14ac:dyDescent="0.35">
      <c r="A69" s="150"/>
      <c r="B69" s="99"/>
      <c r="C69" s="99"/>
      <c r="D69" s="106" t="s">
        <v>248</v>
      </c>
      <c r="E69" s="111">
        <f>E67/E68</f>
        <v>3.4830238095238095E-2</v>
      </c>
      <c r="F69" s="151"/>
    </row>
    <row r="70" spans="1:6" s="8" customFormat="1" ht="30" customHeight="1" x14ac:dyDescent="0.35">
      <c r="A70" s="83">
        <v>44958</v>
      </c>
      <c r="B70" s="16" t="s">
        <v>67</v>
      </c>
      <c r="C70" s="16" t="s">
        <v>424</v>
      </c>
      <c r="D70" s="16" t="s">
        <v>410</v>
      </c>
      <c r="E70" s="85">
        <v>15000000</v>
      </c>
      <c r="F70" s="202" t="s">
        <v>418</v>
      </c>
    </row>
    <row r="71" spans="1:6" s="8" customFormat="1" ht="30" customHeight="1" x14ac:dyDescent="0.35">
      <c r="A71" s="83">
        <v>44958</v>
      </c>
      <c r="B71" s="16" t="s">
        <v>67</v>
      </c>
      <c r="C71" s="16" t="s">
        <v>425</v>
      </c>
      <c r="D71" s="16" t="s">
        <v>411</v>
      </c>
      <c r="E71" s="85">
        <v>9000000</v>
      </c>
      <c r="F71" s="202" t="s">
        <v>417</v>
      </c>
    </row>
    <row r="72" spans="1:6" s="8" customFormat="1" ht="30" customHeight="1" x14ac:dyDescent="0.35">
      <c r="A72" s="83">
        <v>44958</v>
      </c>
      <c r="B72" s="16" t="s">
        <v>67</v>
      </c>
      <c r="C72" s="16" t="str">
        <f>$C$71</f>
        <v>SS4A 
Implementation Grant</v>
      </c>
      <c r="D72" s="16" t="s">
        <v>412</v>
      </c>
      <c r="E72" s="85">
        <v>17613284</v>
      </c>
      <c r="F72" s="202" t="s">
        <v>419</v>
      </c>
    </row>
    <row r="73" spans="1:6" s="8" customFormat="1" ht="14.5" customHeight="1" x14ac:dyDescent="0.35">
      <c r="A73" s="83">
        <v>44958</v>
      </c>
      <c r="B73" s="16" t="s">
        <v>67</v>
      </c>
      <c r="C73" s="16" t="str">
        <f>$C$71</f>
        <v>SS4A 
Implementation Grant</v>
      </c>
      <c r="D73" s="16" t="s">
        <v>413</v>
      </c>
      <c r="E73" s="85">
        <v>2218531</v>
      </c>
      <c r="F73" s="202" t="s">
        <v>420</v>
      </c>
    </row>
    <row r="74" spans="1:6" s="8" customFormat="1" ht="14.5" customHeight="1" x14ac:dyDescent="0.35">
      <c r="A74" s="83">
        <v>44958</v>
      </c>
      <c r="B74" s="16" t="s">
        <v>67</v>
      </c>
      <c r="C74" s="16" t="str">
        <f>$C$71</f>
        <v>SS4A 
Implementation Grant</v>
      </c>
      <c r="D74" s="16" t="s">
        <v>414</v>
      </c>
      <c r="E74" s="85">
        <v>28940010</v>
      </c>
      <c r="F74" s="202" t="s">
        <v>421</v>
      </c>
    </row>
    <row r="75" spans="1:6" s="8" customFormat="1" ht="14.5" customHeight="1" x14ac:dyDescent="0.35">
      <c r="A75" s="83">
        <v>44958</v>
      </c>
      <c r="B75" s="16" t="s">
        <v>67</v>
      </c>
      <c r="C75" s="16" t="str">
        <f>$C$71</f>
        <v>SS4A 
Implementation Grant</v>
      </c>
      <c r="D75" s="16" t="s">
        <v>415</v>
      </c>
      <c r="E75" s="85">
        <v>21494665</v>
      </c>
      <c r="F75" s="202" t="s">
        <v>422</v>
      </c>
    </row>
    <row r="76" spans="1:6" s="8" customFormat="1" ht="14.5" customHeight="1" x14ac:dyDescent="0.35">
      <c r="A76" s="83">
        <v>44958</v>
      </c>
      <c r="B76" s="16" t="s">
        <v>67</v>
      </c>
      <c r="C76" s="16" t="str">
        <f>$C$71</f>
        <v>SS4A 
Implementation Grant</v>
      </c>
      <c r="D76" s="16" t="s">
        <v>416</v>
      </c>
      <c r="E76" s="85">
        <v>12954400</v>
      </c>
      <c r="F76" s="202" t="s">
        <v>423</v>
      </c>
    </row>
    <row r="77" spans="1:6" s="8" customFormat="1" ht="14.5" customHeight="1" x14ac:dyDescent="0.35">
      <c r="A77" s="83">
        <v>44958</v>
      </c>
      <c r="B77" s="16" t="s">
        <v>67</v>
      </c>
      <c r="C77" s="16" t="s">
        <v>428</v>
      </c>
      <c r="D77" s="16" t="s">
        <v>427</v>
      </c>
      <c r="E77" s="85">
        <v>788000</v>
      </c>
      <c r="F77" s="202" t="s">
        <v>426</v>
      </c>
    </row>
    <row r="78" spans="1:6" s="8" customFormat="1" ht="48" customHeight="1" x14ac:dyDescent="0.35">
      <c r="A78" s="83">
        <v>44958</v>
      </c>
      <c r="B78" s="16" t="s">
        <v>67</v>
      </c>
      <c r="C78" s="16" t="s">
        <v>428</v>
      </c>
      <c r="D78" s="16" t="s">
        <v>135</v>
      </c>
      <c r="E78" s="85">
        <v>168000</v>
      </c>
      <c r="F78" s="202" t="s">
        <v>429</v>
      </c>
    </row>
    <row r="79" spans="1:6" s="8" customFormat="1" ht="48" customHeight="1" x14ac:dyDescent="0.35">
      <c r="A79" s="83">
        <v>44958</v>
      </c>
      <c r="B79" s="16" t="s">
        <v>67</v>
      </c>
      <c r="C79" s="16" t="s">
        <v>428</v>
      </c>
      <c r="D79" s="16" t="s">
        <v>431</v>
      </c>
      <c r="E79" s="85">
        <v>96000</v>
      </c>
      <c r="F79" s="202" t="s">
        <v>430</v>
      </c>
    </row>
    <row r="80" spans="1:6" s="8" customFormat="1" ht="48" customHeight="1" x14ac:dyDescent="0.35">
      <c r="A80" s="83">
        <v>44958</v>
      </c>
      <c r="B80" s="16" t="s">
        <v>67</v>
      </c>
      <c r="C80" s="16" t="s">
        <v>428</v>
      </c>
      <c r="D80" s="16" t="s">
        <v>433</v>
      </c>
      <c r="E80" s="85">
        <v>200000</v>
      </c>
      <c r="F80" s="202" t="s">
        <v>432</v>
      </c>
    </row>
    <row r="81" spans="1:6" s="8" customFormat="1" ht="48" customHeight="1" x14ac:dyDescent="0.35">
      <c r="A81" s="83">
        <v>44958</v>
      </c>
      <c r="B81" s="16" t="s">
        <v>67</v>
      </c>
      <c r="C81" s="16" t="s">
        <v>428</v>
      </c>
      <c r="D81" s="16" t="s">
        <v>435</v>
      </c>
      <c r="E81" s="85">
        <v>630472</v>
      </c>
      <c r="F81" s="202" t="s">
        <v>434</v>
      </c>
    </row>
    <row r="82" spans="1:6" s="8" customFormat="1" ht="57" customHeight="1" x14ac:dyDescent="0.35">
      <c r="A82" s="83">
        <v>44958</v>
      </c>
      <c r="B82" s="16" t="s">
        <v>67</v>
      </c>
      <c r="C82" s="16" t="s">
        <v>428</v>
      </c>
      <c r="D82" s="16" t="s">
        <v>440</v>
      </c>
      <c r="E82" s="85">
        <v>344000</v>
      </c>
      <c r="F82" s="202" t="s">
        <v>436</v>
      </c>
    </row>
    <row r="83" spans="1:6" s="8" customFormat="1" ht="48" customHeight="1" x14ac:dyDescent="0.35">
      <c r="A83" s="83">
        <v>44958</v>
      </c>
      <c r="B83" s="16" t="s">
        <v>67</v>
      </c>
      <c r="C83" s="16" t="s">
        <v>428</v>
      </c>
      <c r="D83" s="16" t="s">
        <v>68</v>
      </c>
      <c r="E83" s="85">
        <v>400000</v>
      </c>
      <c r="F83" s="202" t="s">
        <v>437</v>
      </c>
    </row>
    <row r="84" spans="1:6" s="8" customFormat="1" ht="48" customHeight="1" x14ac:dyDescent="0.35">
      <c r="A84" s="83">
        <v>44958</v>
      </c>
      <c r="B84" s="16" t="s">
        <v>67</v>
      </c>
      <c r="C84" s="16" t="s">
        <v>428</v>
      </c>
      <c r="D84" s="16" t="s">
        <v>441</v>
      </c>
      <c r="E84" s="85">
        <v>200000</v>
      </c>
      <c r="F84" s="202" t="s">
        <v>438</v>
      </c>
    </row>
    <row r="85" spans="1:6" s="8" customFormat="1" ht="48" customHeight="1" x14ac:dyDescent="0.35">
      <c r="A85" s="83">
        <v>44958</v>
      </c>
      <c r="B85" s="16" t="s">
        <v>67</v>
      </c>
      <c r="C85" s="16" t="s">
        <v>428</v>
      </c>
      <c r="D85" s="16" t="s">
        <v>442</v>
      </c>
      <c r="E85" s="85">
        <v>200000</v>
      </c>
      <c r="F85" s="202" t="s">
        <v>439</v>
      </c>
    </row>
    <row r="86" spans="1:6" s="8" customFormat="1" ht="48" customHeight="1" x14ac:dyDescent="0.35">
      <c r="A86" s="83">
        <v>44958</v>
      </c>
      <c r="B86" s="16" t="s">
        <v>67</v>
      </c>
      <c r="C86" s="16" t="s">
        <v>428</v>
      </c>
      <c r="D86" s="16" t="s">
        <v>452</v>
      </c>
      <c r="E86" s="85">
        <v>184000</v>
      </c>
      <c r="F86" s="202" t="s">
        <v>443</v>
      </c>
    </row>
    <row r="87" spans="1:6" s="8" customFormat="1" ht="48" customHeight="1" x14ac:dyDescent="0.35">
      <c r="A87" s="83">
        <v>44958</v>
      </c>
      <c r="B87" s="16" t="s">
        <v>67</v>
      </c>
      <c r="C87" s="16" t="s">
        <v>428</v>
      </c>
      <c r="D87" s="16" t="s">
        <v>451</v>
      </c>
      <c r="E87" s="85">
        <v>320000</v>
      </c>
      <c r="F87" s="202" t="s">
        <v>444</v>
      </c>
    </row>
    <row r="88" spans="1:6" s="8" customFormat="1" ht="48" customHeight="1" x14ac:dyDescent="0.35">
      <c r="A88" s="83">
        <v>44958</v>
      </c>
      <c r="B88" s="16" t="s">
        <v>67</v>
      </c>
      <c r="C88" s="16" t="s">
        <v>428</v>
      </c>
      <c r="D88" s="16" t="s">
        <v>450</v>
      </c>
      <c r="E88" s="85">
        <v>200000</v>
      </c>
      <c r="F88" s="202" t="s">
        <v>445</v>
      </c>
    </row>
    <row r="89" spans="1:6" s="8" customFormat="1" ht="48" customHeight="1" x14ac:dyDescent="0.35">
      <c r="A89" s="83">
        <v>44958</v>
      </c>
      <c r="B89" s="16" t="s">
        <v>67</v>
      </c>
      <c r="C89" s="16" t="s">
        <v>428</v>
      </c>
      <c r="D89" s="16" t="s">
        <v>449</v>
      </c>
      <c r="E89" s="85">
        <v>200000</v>
      </c>
      <c r="F89" s="202" t="s">
        <v>446</v>
      </c>
    </row>
    <row r="90" spans="1:6" s="8" customFormat="1" ht="48" customHeight="1" x14ac:dyDescent="0.35">
      <c r="A90" s="83">
        <v>44958</v>
      </c>
      <c r="B90" s="16" t="s">
        <v>67</v>
      </c>
      <c r="C90" s="16" t="s">
        <v>428</v>
      </c>
      <c r="D90" s="16" t="s">
        <v>448</v>
      </c>
      <c r="E90" s="85">
        <v>1000000</v>
      </c>
      <c r="F90" s="202" t="s">
        <v>447</v>
      </c>
    </row>
    <row r="91" spans="1:6" s="8" customFormat="1" ht="48" customHeight="1" x14ac:dyDescent="0.35">
      <c r="A91" s="83">
        <v>44958</v>
      </c>
      <c r="B91" s="16" t="s">
        <v>67</v>
      </c>
      <c r="C91" s="16" t="s">
        <v>428</v>
      </c>
      <c r="D91" s="16" t="s">
        <v>486</v>
      </c>
      <c r="E91" s="85">
        <v>200000</v>
      </c>
      <c r="F91" s="202" t="s">
        <v>453</v>
      </c>
    </row>
    <row r="92" spans="1:6" s="8" customFormat="1" ht="48" customHeight="1" x14ac:dyDescent="0.35">
      <c r="A92" s="83">
        <v>44958</v>
      </c>
      <c r="B92" s="16" t="s">
        <v>67</v>
      </c>
      <c r="C92" s="16" t="s">
        <v>428</v>
      </c>
      <c r="D92" s="16" t="s">
        <v>487</v>
      </c>
      <c r="E92" s="85">
        <v>435600</v>
      </c>
      <c r="F92" s="202" t="s">
        <v>454</v>
      </c>
    </row>
    <row r="93" spans="1:6" s="8" customFormat="1" ht="61.5" customHeight="1" x14ac:dyDescent="0.35">
      <c r="A93" s="83">
        <v>44958</v>
      </c>
      <c r="B93" s="16" t="s">
        <v>67</v>
      </c>
      <c r="C93" s="16" t="s">
        <v>506</v>
      </c>
      <c r="D93" s="16" t="s">
        <v>507</v>
      </c>
      <c r="E93" s="85">
        <v>400000</v>
      </c>
      <c r="F93" s="202" t="s">
        <v>455</v>
      </c>
    </row>
    <row r="94" spans="1:6" s="8" customFormat="1" ht="48" customHeight="1" x14ac:dyDescent="0.35">
      <c r="A94" s="83">
        <v>44958</v>
      </c>
      <c r="B94" s="16" t="s">
        <v>67</v>
      </c>
      <c r="C94" s="16" t="s">
        <v>428</v>
      </c>
      <c r="D94" s="16" t="s">
        <v>488</v>
      </c>
      <c r="E94" s="85">
        <v>720000</v>
      </c>
      <c r="F94" s="202" t="s">
        <v>456</v>
      </c>
    </row>
    <row r="95" spans="1:6" s="8" customFormat="1" ht="48" customHeight="1" x14ac:dyDescent="0.35">
      <c r="A95" s="83">
        <v>44958</v>
      </c>
      <c r="B95" s="16" t="s">
        <v>67</v>
      </c>
      <c r="C95" s="16" t="s">
        <v>428</v>
      </c>
      <c r="D95" s="16" t="s">
        <v>489</v>
      </c>
      <c r="E95" s="85">
        <v>160000</v>
      </c>
      <c r="F95" s="202" t="s">
        <v>457</v>
      </c>
    </row>
    <row r="96" spans="1:6" s="8" customFormat="1" ht="48" customHeight="1" x14ac:dyDescent="0.35">
      <c r="A96" s="83">
        <v>44958</v>
      </c>
      <c r="B96" s="16" t="s">
        <v>67</v>
      </c>
      <c r="C96" s="16" t="s">
        <v>428</v>
      </c>
      <c r="D96" s="16" t="s">
        <v>499</v>
      </c>
      <c r="E96" s="85">
        <v>200000</v>
      </c>
      <c r="F96" s="202" t="s">
        <v>458</v>
      </c>
    </row>
    <row r="97" spans="1:6" s="8" customFormat="1" ht="48" customHeight="1" x14ac:dyDescent="0.35">
      <c r="A97" s="83">
        <v>44958</v>
      </c>
      <c r="B97" s="16" t="s">
        <v>67</v>
      </c>
      <c r="C97" s="16" t="s">
        <v>428</v>
      </c>
      <c r="D97" s="16" t="s">
        <v>500</v>
      </c>
      <c r="E97" s="85">
        <v>240000</v>
      </c>
      <c r="F97" s="202" t="s">
        <v>459</v>
      </c>
    </row>
    <row r="98" spans="1:6" s="8" customFormat="1" ht="48" customHeight="1" x14ac:dyDescent="0.35">
      <c r="A98" s="83">
        <v>44958</v>
      </c>
      <c r="B98" s="16" t="s">
        <v>67</v>
      </c>
      <c r="C98" s="16" t="s">
        <v>428</v>
      </c>
      <c r="D98" s="16" t="s">
        <v>501</v>
      </c>
      <c r="E98" s="85">
        <v>300000</v>
      </c>
      <c r="F98" s="202" t="s">
        <v>460</v>
      </c>
    </row>
    <row r="99" spans="1:6" s="8" customFormat="1" ht="65.5" customHeight="1" x14ac:dyDescent="0.35">
      <c r="A99" s="83">
        <v>44958</v>
      </c>
      <c r="B99" s="16" t="s">
        <v>67</v>
      </c>
      <c r="C99" s="16" t="s">
        <v>428</v>
      </c>
      <c r="D99" s="16" t="s">
        <v>194</v>
      </c>
      <c r="E99" s="85">
        <v>320000</v>
      </c>
      <c r="F99" s="202" t="s">
        <v>461</v>
      </c>
    </row>
    <row r="100" spans="1:6" s="8" customFormat="1" ht="48" customHeight="1" x14ac:dyDescent="0.35">
      <c r="A100" s="83">
        <v>44958</v>
      </c>
      <c r="B100" s="16" t="s">
        <v>67</v>
      </c>
      <c r="C100" s="16" t="s">
        <v>506</v>
      </c>
      <c r="D100" s="16" t="s">
        <v>508</v>
      </c>
      <c r="E100" s="85">
        <v>680000</v>
      </c>
      <c r="F100" s="202" t="s">
        <v>462</v>
      </c>
    </row>
    <row r="101" spans="1:6" s="8" customFormat="1" ht="56" customHeight="1" x14ac:dyDescent="0.35">
      <c r="A101" s="83">
        <v>44958</v>
      </c>
      <c r="B101" s="16" t="s">
        <v>67</v>
      </c>
      <c r="C101" s="16" t="s">
        <v>428</v>
      </c>
      <c r="D101" s="16" t="s">
        <v>502</v>
      </c>
      <c r="E101" s="85">
        <v>450000</v>
      </c>
      <c r="F101" s="202" t="s">
        <v>463</v>
      </c>
    </row>
    <row r="102" spans="1:6" s="8" customFormat="1" ht="48" customHeight="1" x14ac:dyDescent="0.35">
      <c r="A102" s="83">
        <v>44958</v>
      </c>
      <c r="B102" s="16" t="s">
        <v>67</v>
      </c>
      <c r="C102" s="16" t="s">
        <v>428</v>
      </c>
      <c r="D102" s="16" t="s">
        <v>503</v>
      </c>
      <c r="E102" s="85">
        <v>200000</v>
      </c>
      <c r="F102" s="202" t="s">
        <v>464</v>
      </c>
    </row>
    <row r="103" spans="1:6" s="8" customFormat="1" ht="48" customHeight="1" x14ac:dyDescent="0.35">
      <c r="A103" s="83">
        <v>44958</v>
      </c>
      <c r="B103" s="16" t="s">
        <v>67</v>
      </c>
      <c r="C103" s="16" t="s">
        <v>428</v>
      </c>
      <c r="D103" s="16" t="s">
        <v>504</v>
      </c>
      <c r="E103" s="85">
        <v>200000</v>
      </c>
      <c r="F103" s="202" t="s">
        <v>465</v>
      </c>
    </row>
    <row r="104" spans="1:6" s="8" customFormat="1" ht="60" customHeight="1" x14ac:dyDescent="0.35">
      <c r="A104" s="83">
        <v>44958</v>
      </c>
      <c r="B104" s="16" t="s">
        <v>67</v>
      </c>
      <c r="C104" s="16" t="s">
        <v>428</v>
      </c>
      <c r="D104" s="16" t="s">
        <v>505</v>
      </c>
      <c r="E104" s="85">
        <v>646000</v>
      </c>
      <c r="F104" s="202" t="s">
        <v>466</v>
      </c>
    </row>
    <row r="105" spans="1:6" s="8" customFormat="1" ht="48" customHeight="1" x14ac:dyDescent="0.35">
      <c r="A105" s="83">
        <v>44958</v>
      </c>
      <c r="B105" s="16" t="s">
        <v>67</v>
      </c>
      <c r="C105" s="16" t="s">
        <v>428</v>
      </c>
      <c r="D105" s="16" t="s">
        <v>498</v>
      </c>
      <c r="E105" s="85">
        <v>280000</v>
      </c>
      <c r="F105" s="202" t="s">
        <v>467</v>
      </c>
    </row>
    <row r="106" spans="1:6" s="8" customFormat="1" ht="48" customHeight="1" x14ac:dyDescent="0.35">
      <c r="A106" s="83">
        <v>44958</v>
      </c>
      <c r="B106" s="16" t="s">
        <v>67</v>
      </c>
      <c r="C106" s="16" t="s">
        <v>428</v>
      </c>
      <c r="D106" s="16" t="s">
        <v>497</v>
      </c>
      <c r="E106" s="85">
        <v>128148.26</v>
      </c>
      <c r="F106" s="202" t="s">
        <v>468</v>
      </c>
    </row>
    <row r="107" spans="1:6" s="8" customFormat="1" ht="48" customHeight="1" x14ac:dyDescent="0.35">
      <c r="A107" s="83">
        <v>44958</v>
      </c>
      <c r="B107" s="16" t="s">
        <v>67</v>
      </c>
      <c r="C107" s="16" t="s">
        <v>428</v>
      </c>
      <c r="D107" s="16" t="s">
        <v>496</v>
      </c>
      <c r="E107" s="85">
        <v>302720</v>
      </c>
      <c r="F107" s="202" t="s">
        <v>469</v>
      </c>
    </row>
    <row r="108" spans="1:6" s="8" customFormat="1" ht="48" customHeight="1" x14ac:dyDescent="0.35">
      <c r="A108" s="83">
        <v>44958</v>
      </c>
      <c r="B108" s="16" t="s">
        <v>67</v>
      </c>
      <c r="C108" s="16" t="s">
        <v>428</v>
      </c>
      <c r="D108" s="16" t="s">
        <v>495</v>
      </c>
      <c r="E108" s="85">
        <v>492000</v>
      </c>
      <c r="F108" s="202" t="s">
        <v>470</v>
      </c>
    </row>
    <row r="109" spans="1:6" s="8" customFormat="1" ht="48" customHeight="1" x14ac:dyDescent="0.35">
      <c r="A109" s="83">
        <v>44958</v>
      </c>
      <c r="B109" s="16" t="s">
        <v>67</v>
      </c>
      <c r="C109" s="16" t="s">
        <v>428</v>
      </c>
      <c r="D109" s="16" t="s">
        <v>539</v>
      </c>
      <c r="E109" s="85">
        <v>687958.31</v>
      </c>
      <c r="F109" s="202" t="s">
        <v>471</v>
      </c>
    </row>
    <row r="110" spans="1:6" s="8" customFormat="1" ht="57" customHeight="1" x14ac:dyDescent="0.35">
      <c r="A110" s="83">
        <v>44958</v>
      </c>
      <c r="B110" s="16" t="s">
        <v>67</v>
      </c>
      <c r="C110" s="16" t="s">
        <v>428</v>
      </c>
      <c r="D110" s="16" t="s">
        <v>174</v>
      </c>
      <c r="E110" s="85">
        <v>6320257</v>
      </c>
      <c r="F110" s="202" t="s">
        <v>472</v>
      </c>
    </row>
    <row r="111" spans="1:6" s="8" customFormat="1" ht="48" customHeight="1" x14ac:dyDescent="0.35">
      <c r="A111" s="83">
        <v>44958</v>
      </c>
      <c r="B111" s="16" t="s">
        <v>67</v>
      </c>
      <c r="C111" s="16" t="s">
        <v>428</v>
      </c>
      <c r="D111" s="16" t="s">
        <v>540</v>
      </c>
      <c r="E111" s="85">
        <v>808000</v>
      </c>
      <c r="F111" s="202" t="s">
        <v>473</v>
      </c>
    </row>
    <row r="112" spans="1:6" s="8" customFormat="1" ht="57" customHeight="1" x14ac:dyDescent="0.35">
      <c r="A112" s="83">
        <v>44958</v>
      </c>
      <c r="B112" s="16" t="s">
        <v>67</v>
      </c>
      <c r="C112" s="16" t="s">
        <v>428</v>
      </c>
      <c r="D112" s="16" t="s">
        <v>494</v>
      </c>
      <c r="E112" s="85">
        <v>640000</v>
      </c>
      <c r="F112" s="202" t="s">
        <v>474</v>
      </c>
    </row>
    <row r="113" spans="1:6" s="8" customFormat="1" ht="48" customHeight="1" x14ac:dyDescent="0.35">
      <c r="A113" s="83">
        <v>44958</v>
      </c>
      <c r="B113" s="16" t="s">
        <v>67</v>
      </c>
      <c r="C113" s="16" t="s">
        <v>428</v>
      </c>
      <c r="D113" s="16" t="s">
        <v>492</v>
      </c>
      <c r="E113" s="85">
        <v>200000</v>
      </c>
      <c r="F113" s="202" t="s">
        <v>475</v>
      </c>
    </row>
    <row r="114" spans="1:6" s="8" customFormat="1" ht="48" customHeight="1" x14ac:dyDescent="0.35">
      <c r="A114" s="83">
        <v>44958</v>
      </c>
      <c r="B114" s="16" t="s">
        <v>67</v>
      </c>
      <c r="C114" s="16" t="s">
        <v>428</v>
      </c>
      <c r="D114" s="16" t="s">
        <v>11</v>
      </c>
      <c r="E114" s="85">
        <v>2548000</v>
      </c>
      <c r="F114" s="202" t="s">
        <v>476</v>
      </c>
    </row>
    <row r="115" spans="1:6" s="8" customFormat="1" ht="48" customHeight="1" x14ac:dyDescent="0.35">
      <c r="A115" s="83">
        <v>44958</v>
      </c>
      <c r="B115" s="16" t="s">
        <v>67</v>
      </c>
      <c r="C115" s="16" t="s">
        <v>428</v>
      </c>
      <c r="D115" s="16" t="s">
        <v>493</v>
      </c>
      <c r="E115" s="85">
        <v>1000000</v>
      </c>
      <c r="F115" s="202" t="s">
        <v>477</v>
      </c>
    </row>
    <row r="116" spans="1:6" s="8" customFormat="1" ht="57" customHeight="1" x14ac:dyDescent="0.35">
      <c r="A116" s="83">
        <v>44958</v>
      </c>
      <c r="B116" s="16" t="s">
        <v>67</v>
      </c>
      <c r="C116" s="16" t="s">
        <v>428</v>
      </c>
      <c r="D116" s="16" t="s">
        <v>509</v>
      </c>
      <c r="E116" s="85">
        <v>360000</v>
      </c>
      <c r="F116" s="202" t="s">
        <v>478</v>
      </c>
    </row>
    <row r="117" spans="1:6" s="8" customFormat="1" ht="48" customHeight="1" x14ac:dyDescent="0.35">
      <c r="A117" s="83">
        <v>44958</v>
      </c>
      <c r="B117" s="16" t="s">
        <v>67</v>
      </c>
      <c r="C117" s="16" t="s">
        <v>428</v>
      </c>
      <c r="D117" s="16" t="s">
        <v>491</v>
      </c>
      <c r="E117" s="85">
        <v>320000</v>
      </c>
      <c r="F117" s="202" t="s">
        <v>479</v>
      </c>
    </row>
    <row r="118" spans="1:6" s="8" customFormat="1" ht="48" customHeight="1" x14ac:dyDescent="0.35">
      <c r="A118" s="83">
        <v>44958</v>
      </c>
      <c r="B118" s="16" t="s">
        <v>67</v>
      </c>
      <c r="C118" s="16" t="s">
        <v>428</v>
      </c>
      <c r="D118" s="16" t="s">
        <v>490</v>
      </c>
      <c r="E118" s="85">
        <v>600000</v>
      </c>
      <c r="F118" s="202" t="s">
        <v>480</v>
      </c>
    </row>
    <row r="119" spans="1:6" s="8" customFormat="1" ht="48" customHeight="1" x14ac:dyDescent="0.35">
      <c r="A119" s="83">
        <v>44958</v>
      </c>
      <c r="B119" s="16" t="s">
        <v>67</v>
      </c>
      <c r="C119" s="16" t="s">
        <v>428</v>
      </c>
      <c r="D119" s="16" t="s">
        <v>341</v>
      </c>
      <c r="E119" s="85">
        <v>800000</v>
      </c>
      <c r="F119" s="202" t="s">
        <v>481</v>
      </c>
    </row>
    <row r="120" spans="1:6" s="8" customFormat="1" ht="15" customHeight="1" x14ac:dyDescent="0.35">
      <c r="A120" s="147"/>
      <c r="B120" s="97"/>
      <c r="C120" s="97"/>
      <c r="D120" s="102" t="s">
        <v>245</v>
      </c>
      <c r="E120" s="109">
        <f>SUM(E70:E119)</f>
        <v>132790045.57000001</v>
      </c>
      <c r="F120" s="152"/>
    </row>
    <row r="121" spans="1:6" s="8" customFormat="1" ht="15" customHeight="1" x14ac:dyDescent="0.35">
      <c r="A121" s="148"/>
      <c r="B121" s="98"/>
      <c r="C121" s="98"/>
      <c r="D121" s="104" t="s">
        <v>247</v>
      </c>
      <c r="E121" s="110">
        <v>802626263.5</v>
      </c>
      <c r="F121" s="149"/>
    </row>
    <row r="122" spans="1:6" s="8" customFormat="1" ht="15" customHeight="1" x14ac:dyDescent="0.35">
      <c r="A122" s="150"/>
      <c r="B122" s="99"/>
      <c r="C122" s="99"/>
      <c r="D122" s="106" t="s">
        <v>248</v>
      </c>
      <c r="E122" s="111">
        <f>E120/E121</f>
        <v>0.16544443112407572</v>
      </c>
      <c r="F122" s="151"/>
    </row>
    <row r="123" spans="1:6" s="8" customFormat="1" ht="174.5" customHeight="1" x14ac:dyDescent="0.35">
      <c r="A123" s="83">
        <v>44957</v>
      </c>
      <c r="B123" s="16" t="s">
        <v>67</v>
      </c>
      <c r="C123" s="16" t="s">
        <v>408</v>
      </c>
      <c r="D123" s="16" t="s">
        <v>409</v>
      </c>
      <c r="E123" s="85">
        <v>30000000</v>
      </c>
      <c r="F123" s="145" t="s">
        <v>407</v>
      </c>
    </row>
    <row r="124" spans="1:6" s="8" customFormat="1" ht="15" customHeight="1" x14ac:dyDescent="0.35">
      <c r="A124" s="147"/>
      <c r="B124" s="97"/>
      <c r="C124" s="97"/>
      <c r="D124" s="102" t="s">
        <v>245</v>
      </c>
      <c r="E124" s="109">
        <f>SUM(E123)</f>
        <v>30000000</v>
      </c>
      <c r="F124" s="152"/>
    </row>
    <row r="125" spans="1:6" s="8" customFormat="1" ht="15" customHeight="1" x14ac:dyDescent="0.35">
      <c r="A125" s="148"/>
      <c r="B125" s="98"/>
      <c r="C125" s="98"/>
      <c r="D125" s="104" t="s">
        <v>247</v>
      </c>
      <c r="E125" s="110">
        <v>1200000000</v>
      </c>
      <c r="F125" s="149"/>
    </row>
    <row r="126" spans="1:6" s="8" customFormat="1" ht="15" customHeight="1" x14ac:dyDescent="0.35">
      <c r="A126" s="150"/>
      <c r="B126" s="99"/>
      <c r="C126" s="99"/>
      <c r="D126" s="106" t="s">
        <v>248</v>
      </c>
      <c r="E126" s="111">
        <f>E124/E125</f>
        <v>2.5000000000000001E-2</v>
      </c>
      <c r="F126" s="151"/>
    </row>
    <row r="127" spans="1:6" s="8" customFormat="1" ht="186.5" customHeight="1" x14ac:dyDescent="0.35">
      <c r="A127" s="83">
        <v>44952</v>
      </c>
      <c r="B127" s="16" t="s">
        <v>48</v>
      </c>
      <c r="C127" s="16" t="s">
        <v>398</v>
      </c>
      <c r="D127" s="16" t="s">
        <v>511</v>
      </c>
      <c r="E127" s="85">
        <v>5000000</v>
      </c>
      <c r="F127" s="145" t="s">
        <v>510</v>
      </c>
    </row>
    <row r="128" spans="1:6" s="8" customFormat="1" ht="15" customHeight="1" x14ac:dyDescent="0.35">
      <c r="A128" s="147"/>
      <c r="B128" s="97"/>
      <c r="C128" s="97"/>
      <c r="D128" s="102" t="s">
        <v>245</v>
      </c>
      <c r="E128" s="109">
        <f>SUM(E127)</f>
        <v>5000000</v>
      </c>
      <c r="F128" s="152"/>
    </row>
    <row r="129" spans="1:10" s="8" customFormat="1" ht="15" customHeight="1" x14ac:dyDescent="0.35">
      <c r="A129" s="148"/>
      <c r="B129" s="98"/>
      <c r="C129" s="98"/>
      <c r="D129" s="104" t="s">
        <v>247</v>
      </c>
      <c r="E129" s="110">
        <v>384354926</v>
      </c>
      <c r="F129" s="149"/>
    </row>
    <row r="130" spans="1:10" s="8" customFormat="1" ht="15" customHeight="1" x14ac:dyDescent="0.35">
      <c r="A130" s="150"/>
      <c r="B130" s="99"/>
      <c r="C130" s="99"/>
      <c r="D130" s="106" t="s">
        <v>248</v>
      </c>
      <c r="E130" s="111">
        <f>E128/E129</f>
        <v>1.3008809466904036E-2</v>
      </c>
      <c r="F130" s="151"/>
    </row>
    <row r="131" spans="1:10" s="8" customFormat="1" ht="258.5" customHeight="1" x14ac:dyDescent="0.35">
      <c r="A131" s="83">
        <v>44930</v>
      </c>
      <c r="B131" s="16" t="s">
        <v>67</v>
      </c>
      <c r="C131" s="16" t="s">
        <v>576</v>
      </c>
      <c r="D131" s="16" t="s">
        <v>512</v>
      </c>
      <c r="E131" s="85">
        <v>400000000</v>
      </c>
      <c r="F131" s="145" t="s">
        <v>395</v>
      </c>
    </row>
    <row r="132" spans="1:10" s="8" customFormat="1" ht="15" customHeight="1" x14ac:dyDescent="0.35">
      <c r="A132" s="147"/>
      <c r="B132" s="97"/>
      <c r="C132" s="97"/>
      <c r="D132" s="102" t="s">
        <v>245</v>
      </c>
      <c r="E132" s="109">
        <f>SUM(E131)</f>
        <v>400000000</v>
      </c>
      <c r="F132" s="152"/>
    </row>
    <row r="133" spans="1:10" s="8" customFormat="1" ht="15" customHeight="1" x14ac:dyDescent="0.35">
      <c r="A133" s="148"/>
      <c r="B133" s="98"/>
      <c r="C133" s="98"/>
      <c r="D133" s="104" t="s">
        <v>247</v>
      </c>
      <c r="E133" s="110">
        <v>2087150000</v>
      </c>
      <c r="F133" s="149"/>
    </row>
    <row r="134" spans="1:10" s="8" customFormat="1" ht="15" customHeight="1" x14ac:dyDescent="0.35">
      <c r="A134" s="150"/>
      <c r="B134" s="99"/>
      <c r="C134" s="99"/>
      <c r="D134" s="106" t="s">
        <v>248</v>
      </c>
      <c r="E134" s="111">
        <f>E132/E133</f>
        <v>0.19164889921663514</v>
      </c>
      <c r="F134" s="151"/>
    </row>
    <row r="135" spans="1:10" s="8" customFormat="1" ht="342" customHeight="1" x14ac:dyDescent="0.35">
      <c r="A135" s="83">
        <v>44916</v>
      </c>
      <c r="B135" s="16" t="s">
        <v>232</v>
      </c>
      <c r="C135" s="16" t="s">
        <v>392</v>
      </c>
      <c r="D135" s="16" t="s">
        <v>391</v>
      </c>
      <c r="E135" s="85">
        <v>25000000</v>
      </c>
      <c r="F135" s="145" t="s">
        <v>390</v>
      </c>
    </row>
    <row r="136" spans="1:10" s="8" customFormat="1" ht="15" customHeight="1" x14ac:dyDescent="0.35">
      <c r="A136" s="147"/>
      <c r="B136" s="97"/>
      <c r="C136" s="97"/>
      <c r="D136" s="102" t="s">
        <v>245</v>
      </c>
      <c r="E136" s="109">
        <f>SUM(E135)</f>
        <v>25000000</v>
      </c>
      <c r="F136" s="152"/>
    </row>
    <row r="137" spans="1:10" s="8" customFormat="1" ht="15" customHeight="1" x14ac:dyDescent="0.35">
      <c r="A137" s="148"/>
      <c r="B137" s="98"/>
      <c r="C137" s="98"/>
      <c r="D137" s="104" t="s">
        <v>247</v>
      </c>
      <c r="E137" s="110">
        <v>273900000</v>
      </c>
      <c r="F137" s="149"/>
    </row>
    <row r="138" spans="1:10" s="8" customFormat="1" ht="15" customHeight="1" x14ac:dyDescent="0.35">
      <c r="A138" s="150"/>
      <c r="B138" s="99"/>
      <c r="C138" s="99"/>
      <c r="D138" s="106" t="s">
        <v>248</v>
      </c>
      <c r="E138" s="111">
        <f>E136/E137</f>
        <v>9.1274187659729833E-2</v>
      </c>
      <c r="F138" s="151"/>
    </row>
    <row r="139" spans="1:10" s="8" customFormat="1" ht="100.5" customHeight="1" x14ac:dyDescent="0.35">
      <c r="A139" s="83">
        <v>44882</v>
      </c>
      <c r="B139" s="16" t="s">
        <v>48</v>
      </c>
      <c r="C139" s="16" t="s">
        <v>383</v>
      </c>
      <c r="D139" s="16" t="s">
        <v>174</v>
      </c>
      <c r="E139" s="85">
        <v>1000000</v>
      </c>
      <c r="F139" s="145" t="s">
        <v>378</v>
      </c>
    </row>
    <row r="140" spans="1:10" s="8" customFormat="1" ht="258" customHeight="1" x14ac:dyDescent="0.35">
      <c r="A140" s="83">
        <v>44882</v>
      </c>
      <c r="B140" s="16" t="s">
        <v>48</v>
      </c>
      <c r="C140" s="16" t="s">
        <v>375</v>
      </c>
      <c r="D140" s="16" t="s">
        <v>174</v>
      </c>
      <c r="E140" s="85">
        <v>960000</v>
      </c>
      <c r="F140" s="145" t="s">
        <v>379</v>
      </c>
    </row>
    <row r="141" spans="1:10" s="8" customFormat="1" ht="329.5" customHeight="1" x14ac:dyDescent="0.35">
      <c r="A141" s="83">
        <v>44882</v>
      </c>
      <c r="B141" s="16" t="s">
        <v>48</v>
      </c>
      <c r="C141" s="16" t="s">
        <v>375</v>
      </c>
      <c r="D141" s="16" t="s">
        <v>376</v>
      </c>
      <c r="E141" s="85">
        <v>240000</v>
      </c>
      <c r="F141" s="145" t="s">
        <v>380</v>
      </c>
    </row>
    <row r="142" spans="1:10" s="8" customFormat="1" ht="159.5" customHeight="1" x14ac:dyDescent="0.35">
      <c r="A142" s="83">
        <v>44882</v>
      </c>
      <c r="B142" s="16" t="s">
        <v>48</v>
      </c>
      <c r="C142" s="16" t="s">
        <v>375</v>
      </c>
      <c r="D142" s="16" t="s">
        <v>377</v>
      </c>
      <c r="E142" s="85">
        <v>650000</v>
      </c>
      <c r="F142" s="145" t="s">
        <v>382</v>
      </c>
    </row>
    <row r="143" spans="1:10" s="8" customFormat="1" ht="15" customHeight="1" x14ac:dyDescent="0.35">
      <c r="A143" s="147"/>
      <c r="B143" s="97"/>
      <c r="C143" s="97"/>
      <c r="D143" s="102" t="s">
        <v>245</v>
      </c>
      <c r="E143" s="194">
        <f>E139+E140+E141+E142</f>
        <v>2850000</v>
      </c>
      <c r="F143" s="152"/>
      <c r="J143" s="197"/>
    </row>
    <row r="144" spans="1:10" s="8" customFormat="1" ht="15" customHeight="1" x14ac:dyDescent="0.35">
      <c r="A144" s="148"/>
      <c r="B144" s="98"/>
      <c r="C144" s="98"/>
      <c r="D144" s="104" t="s">
        <v>381</v>
      </c>
      <c r="E144" s="195">
        <v>13131094</v>
      </c>
      <c r="F144" s="149"/>
    </row>
    <row r="145" spans="1:6" s="8" customFormat="1" ht="15" customHeight="1" x14ac:dyDescent="0.35">
      <c r="A145" s="150"/>
      <c r="B145" s="99"/>
      <c r="C145" s="99"/>
      <c r="D145" s="106" t="s">
        <v>248</v>
      </c>
      <c r="E145" s="196">
        <f>E143/E144</f>
        <v>0.21704208346996831</v>
      </c>
      <c r="F145" s="151"/>
    </row>
    <row r="146" spans="1:6" s="8" customFormat="1" ht="147.5" customHeight="1" x14ac:dyDescent="0.35">
      <c r="A146" s="83">
        <v>44862</v>
      </c>
      <c r="B146" s="16" t="s">
        <v>600</v>
      </c>
      <c r="C146" s="16" t="s">
        <v>237</v>
      </c>
      <c r="D146" s="16" t="s">
        <v>241</v>
      </c>
      <c r="E146" s="85">
        <v>650000</v>
      </c>
      <c r="F146" s="143" t="s">
        <v>236</v>
      </c>
    </row>
    <row r="147" spans="1:6" s="8" customFormat="1" ht="201" customHeight="1" x14ac:dyDescent="0.35">
      <c r="A147" s="144">
        <v>44862</v>
      </c>
      <c r="B147" s="9" t="s">
        <v>233</v>
      </c>
      <c r="C147" s="9" t="s">
        <v>238</v>
      </c>
      <c r="D147" s="9" t="s">
        <v>242</v>
      </c>
      <c r="E147" s="100">
        <v>7366566</v>
      </c>
      <c r="F147" s="143" t="s">
        <v>239</v>
      </c>
    </row>
    <row r="148" spans="1:6" s="8" customFormat="1" ht="189.5" customHeight="1" x14ac:dyDescent="0.35">
      <c r="A148" s="83">
        <v>44862</v>
      </c>
      <c r="B148" s="16" t="s">
        <v>233</v>
      </c>
      <c r="C148" s="16" t="s">
        <v>238</v>
      </c>
      <c r="D148" s="16" t="s">
        <v>243</v>
      </c>
      <c r="E148" s="85">
        <v>9607500</v>
      </c>
      <c r="F148" s="145" t="s">
        <v>396</v>
      </c>
    </row>
    <row r="149" spans="1:6" s="8" customFormat="1" ht="156.5" customHeight="1" x14ac:dyDescent="0.35">
      <c r="A149" s="83">
        <v>44862</v>
      </c>
      <c r="B149" s="16" t="s">
        <v>233</v>
      </c>
      <c r="C149" s="16" t="s">
        <v>238</v>
      </c>
      <c r="D149" s="16" t="s">
        <v>167</v>
      </c>
      <c r="E149" s="85">
        <v>9628477</v>
      </c>
      <c r="F149" s="145" t="s">
        <v>240</v>
      </c>
    </row>
    <row r="150" spans="1:6" s="8" customFormat="1" ht="189" customHeight="1" x14ac:dyDescent="0.35">
      <c r="A150" s="83">
        <v>44862</v>
      </c>
      <c r="B150" s="16" t="s">
        <v>233</v>
      </c>
      <c r="C150" s="16" t="s">
        <v>238</v>
      </c>
      <c r="D150" s="16" t="s">
        <v>244</v>
      </c>
      <c r="E150" s="85">
        <v>30141080</v>
      </c>
      <c r="F150" s="145" t="s">
        <v>235</v>
      </c>
    </row>
    <row r="151" spans="1:6" s="8" customFormat="1" ht="231.5" customHeight="1" x14ac:dyDescent="0.35">
      <c r="A151" s="146">
        <v>44862</v>
      </c>
      <c r="B151" s="96" t="s">
        <v>233</v>
      </c>
      <c r="C151" s="96" t="s">
        <v>238</v>
      </c>
      <c r="D151" s="96" t="s">
        <v>165</v>
      </c>
      <c r="E151" s="85">
        <v>36592875</v>
      </c>
      <c r="F151" s="145" t="s">
        <v>234</v>
      </c>
    </row>
    <row r="152" spans="1:6" s="8" customFormat="1" ht="15" customHeight="1" x14ac:dyDescent="0.35">
      <c r="A152" s="147"/>
      <c r="B152" s="97"/>
      <c r="C152" s="97"/>
      <c r="D152" s="102" t="s">
        <v>245</v>
      </c>
      <c r="E152" s="120">
        <f>SUM(E146:E151)</f>
        <v>93986498</v>
      </c>
      <c r="F152" s="152"/>
    </row>
    <row r="153" spans="1:6" s="8" customFormat="1" ht="15" customHeight="1" x14ac:dyDescent="0.35">
      <c r="A153" s="148"/>
      <c r="B153" s="98"/>
      <c r="C153" s="98"/>
      <c r="D153" s="104" t="s">
        <v>247</v>
      </c>
      <c r="E153" s="121">
        <v>703000000</v>
      </c>
      <c r="F153" s="149"/>
    </row>
    <row r="154" spans="1:6" s="8" customFormat="1" ht="15" customHeight="1" x14ac:dyDescent="0.35">
      <c r="A154" s="150"/>
      <c r="B154" s="99"/>
      <c r="C154" s="99"/>
      <c r="D154" s="106" t="s">
        <v>248</v>
      </c>
      <c r="E154" s="108">
        <f>E152/E153</f>
        <v>0.13369345376955905</v>
      </c>
      <c r="F154" s="151"/>
    </row>
    <row r="155" spans="1:6" s="8" customFormat="1" ht="144.5" customHeight="1" x14ac:dyDescent="0.35">
      <c r="A155" s="83">
        <v>44846</v>
      </c>
      <c r="B155" s="16" t="s">
        <v>67</v>
      </c>
      <c r="C155" s="16" t="s">
        <v>231</v>
      </c>
      <c r="D155" s="16" t="s">
        <v>229</v>
      </c>
      <c r="E155" s="85">
        <v>320000</v>
      </c>
      <c r="F155" s="145" t="s">
        <v>230</v>
      </c>
    </row>
    <row r="156" spans="1:6" s="8" customFormat="1" ht="15" customHeight="1" x14ac:dyDescent="0.35">
      <c r="A156" s="147"/>
      <c r="B156" s="97"/>
      <c r="C156" s="97"/>
      <c r="D156" s="102" t="s">
        <v>245</v>
      </c>
      <c r="E156" s="109">
        <f>SUM(E155)</f>
        <v>320000</v>
      </c>
      <c r="F156" s="152"/>
    </row>
    <row r="157" spans="1:6" s="8" customFormat="1" ht="15" customHeight="1" x14ac:dyDescent="0.35">
      <c r="A157" s="148"/>
      <c r="B157" s="98"/>
      <c r="C157" s="98"/>
      <c r="D157" s="104" t="s">
        <v>247</v>
      </c>
      <c r="E157" s="110">
        <v>20000000</v>
      </c>
      <c r="F157" s="149"/>
    </row>
    <row r="158" spans="1:6" s="8" customFormat="1" ht="15" customHeight="1" x14ac:dyDescent="0.35">
      <c r="A158" s="150"/>
      <c r="B158" s="99"/>
      <c r="C158" s="99"/>
      <c r="D158" s="106" t="s">
        <v>248</v>
      </c>
      <c r="E158" s="111">
        <f>E156/E157</f>
        <v>1.6E-2</v>
      </c>
      <c r="F158" s="151"/>
    </row>
    <row r="159" spans="1:6" s="8" customFormat="1" ht="245" customHeight="1" x14ac:dyDescent="0.35">
      <c r="A159" s="83">
        <v>44840</v>
      </c>
      <c r="B159" s="16" t="s">
        <v>233</v>
      </c>
      <c r="C159" s="16" t="s">
        <v>206</v>
      </c>
      <c r="D159" s="16" t="s">
        <v>205</v>
      </c>
      <c r="E159" s="85">
        <v>5550000</v>
      </c>
      <c r="F159" s="145" t="s">
        <v>207</v>
      </c>
    </row>
    <row r="160" spans="1:6" s="8" customFormat="1" ht="14.5" customHeight="1" x14ac:dyDescent="0.35">
      <c r="A160" s="147"/>
      <c r="B160" s="97"/>
      <c r="C160" s="97"/>
      <c r="D160" s="102" t="s">
        <v>245</v>
      </c>
      <c r="E160" s="109">
        <f>SUM(E159)</f>
        <v>5550000</v>
      </c>
      <c r="F160" s="152"/>
    </row>
    <row r="161" spans="1:6" s="8" customFormat="1" x14ac:dyDescent="0.35">
      <c r="A161" s="148"/>
      <c r="B161" s="98"/>
      <c r="C161" s="98"/>
      <c r="D161" s="104" t="s">
        <v>247</v>
      </c>
      <c r="E161" s="110">
        <v>39000000</v>
      </c>
      <c r="F161" s="149"/>
    </row>
    <row r="162" spans="1:6" s="8" customFormat="1" ht="14.5" customHeight="1" x14ac:dyDescent="0.35">
      <c r="A162" s="150"/>
      <c r="B162" s="99"/>
      <c r="C162" s="99"/>
      <c r="D162" s="106" t="s">
        <v>248</v>
      </c>
      <c r="E162" s="111">
        <f>E160/E161</f>
        <v>0.1423076923076923</v>
      </c>
      <c r="F162" s="151"/>
    </row>
    <row r="163" spans="1:6" s="8" customFormat="1" ht="14.5" customHeight="1" x14ac:dyDescent="0.35">
      <c r="A163" s="153">
        <v>44826</v>
      </c>
      <c r="B163" s="9" t="s">
        <v>15</v>
      </c>
      <c r="C163" s="15" t="s">
        <v>69</v>
      </c>
      <c r="D163" s="203" t="s">
        <v>249</v>
      </c>
      <c r="E163" s="124">
        <v>2805900</v>
      </c>
      <c r="F163" s="154" t="s">
        <v>253</v>
      </c>
    </row>
    <row r="164" spans="1:6" s="8" customFormat="1" ht="14.5" customHeight="1" x14ac:dyDescent="0.35">
      <c r="A164" s="153">
        <v>44826</v>
      </c>
      <c r="B164" s="122" t="s">
        <v>15</v>
      </c>
      <c r="C164" s="9" t="s">
        <v>70</v>
      </c>
      <c r="D164" s="203" t="s">
        <v>249</v>
      </c>
      <c r="E164" s="124">
        <v>34000000</v>
      </c>
      <c r="F164" s="154" t="s">
        <v>254</v>
      </c>
    </row>
    <row r="165" spans="1:6" s="8" customFormat="1" ht="29" x14ac:dyDescent="0.35">
      <c r="A165" s="153">
        <v>44826</v>
      </c>
      <c r="B165" s="122" t="s">
        <v>15</v>
      </c>
      <c r="C165" s="9" t="s">
        <v>70</v>
      </c>
      <c r="D165" s="203" t="s">
        <v>250</v>
      </c>
      <c r="E165" s="124">
        <v>9483367</v>
      </c>
      <c r="F165" s="154" t="s">
        <v>255</v>
      </c>
    </row>
    <row r="166" spans="1:6" s="8" customFormat="1" ht="14.5" customHeight="1" x14ac:dyDescent="0.35">
      <c r="A166" s="153">
        <v>44826</v>
      </c>
      <c r="B166" s="122" t="s">
        <v>15</v>
      </c>
      <c r="C166" s="9" t="s">
        <v>70</v>
      </c>
      <c r="D166" s="203" t="s">
        <v>251</v>
      </c>
      <c r="E166" s="124">
        <v>11154264</v>
      </c>
      <c r="F166" s="154" t="s">
        <v>253</v>
      </c>
    </row>
    <row r="167" spans="1:6" s="8" customFormat="1" ht="14.5" customHeight="1" x14ac:dyDescent="0.35">
      <c r="A167" s="153">
        <v>44826</v>
      </c>
      <c r="B167" s="122" t="s">
        <v>15</v>
      </c>
      <c r="C167" s="9" t="s">
        <v>70</v>
      </c>
      <c r="D167" s="203" t="s">
        <v>252</v>
      </c>
      <c r="E167" s="124">
        <v>9600000</v>
      </c>
      <c r="F167" s="154" t="s">
        <v>253</v>
      </c>
    </row>
    <row r="168" spans="1:6" s="8" customFormat="1" ht="14.5" customHeight="1" x14ac:dyDescent="0.35">
      <c r="A168" s="147"/>
      <c r="B168" s="97"/>
      <c r="C168" s="97"/>
      <c r="D168" s="102" t="s">
        <v>245</v>
      </c>
      <c r="E168" s="109">
        <f>SUM(E163:E167)</f>
        <v>67043531</v>
      </c>
      <c r="F168" s="152"/>
    </row>
    <row r="169" spans="1:6" s="8" customFormat="1" x14ac:dyDescent="0.35">
      <c r="A169" s="148"/>
      <c r="B169" s="98"/>
      <c r="C169" s="98"/>
      <c r="D169" s="104" t="s">
        <v>247</v>
      </c>
      <c r="E169" s="110">
        <v>302666477</v>
      </c>
      <c r="F169" s="149"/>
    </row>
    <row r="170" spans="1:6" s="8" customFormat="1" x14ac:dyDescent="0.35">
      <c r="A170" s="150"/>
      <c r="B170" s="99"/>
      <c r="C170" s="99"/>
      <c r="D170" s="106" t="s">
        <v>248</v>
      </c>
      <c r="E170" s="111">
        <f>E168/E169</f>
        <v>0.22150960246581916</v>
      </c>
      <c r="F170" s="151"/>
    </row>
    <row r="171" spans="1:6" s="8" customFormat="1" ht="261" x14ac:dyDescent="0.35">
      <c r="A171" s="83">
        <v>44819</v>
      </c>
      <c r="B171" s="16" t="s">
        <v>232</v>
      </c>
      <c r="C171" s="16" t="s">
        <v>393</v>
      </c>
      <c r="D171" s="16" t="s">
        <v>112</v>
      </c>
      <c r="E171" s="17">
        <v>150000000</v>
      </c>
      <c r="F171" s="145" t="s">
        <v>208</v>
      </c>
    </row>
    <row r="172" spans="1:6" s="8" customFormat="1" x14ac:dyDescent="0.35">
      <c r="A172" s="147"/>
      <c r="B172" s="97"/>
      <c r="C172" s="97"/>
      <c r="D172" s="102" t="s">
        <v>245</v>
      </c>
      <c r="E172" s="109">
        <f>SUM(E171)</f>
        <v>150000000</v>
      </c>
      <c r="F172" s="152"/>
    </row>
    <row r="173" spans="1:6" s="8" customFormat="1" x14ac:dyDescent="0.35">
      <c r="A173" s="148"/>
      <c r="B173" s="98"/>
      <c r="C173" s="98"/>
      <c r="D173" s="104" t="s">
        <v>247</v>
      </c>
      <c r="E173" s="110">
        <v>1500000000</v>
      </c>
      <c r="F173" s="149"/>
    </row>
    <row r="174" spans="1:6" s="8" customFormat="1" x14ac:dyDescent="0.35">
      <c r="A174" s="150"/>
      <c r="B174" s="99"/>
      <c r="C174" s="99"/>
      <c r="D174" s="106" t="s">
        <v>248</v>
      </c>
      <c r="E174" s="111">
        <f>E172/E173</f>
        <v>0.1</v>
      </c>
      <c r="F174" s="151"/>
    </row>
    <row r="175" spans="1:6" s="8" customFormat="1" ht="29" x14ac:dyDescent="0.35">
      <c r="A175" s="144">
        <v>44803</v>
      </c>
      <c r="B175" s="155" t="s">
        <v>15</v>
      </c>
      <c r="C175" s="9" t="s">
        <v>70</v>
      </c>
      <c r="D175" s="1" t="s">
        <v>71</v>
      </c>
      <c r="E175" s="18">
        <v>1076460</v>
      </c>
      <c r="F175" s="156" t="s">
        <v>92</v>
      </c>
    </row>
    <row r="176" spans="1:6" s="8" customFormat="1" ht="29" x14ac:dyDescent="0.35">
      <c r="A176" s="144">
        <v>44803</v>
      </c>
      <c r="B176" s="9" t="s">
        <v>15</v>
      </c>
      <c r="C176" s="9" t="s">
        <v>70</v>
      </c>
      <c r="D176" s="1" t="s">
        <v>72</v>
      </c>
      <c r="E176" s="18">
        <v>76500</v>
      </c>
      <c r="F176" s="156" t="s">
        <v>93</v>
      </c>
    </row>
    <row r="177" spans="1:6" s="8" customFormat="1" ht="29" x14ac:dyDescent="0.35">
      <c r="A177" s="144">
        <v>44803</v>
      </c>
      <c r="B177" s="9" t="s">
        <v>15</v>
      </c>
      <c r="C177" s="9" t="s">
        <v>70</v>
      </c>
      <c r="D177" s="1" t="s">
        <v>73</v>
      </c>
      <c r="E177" s="18">
        <v>315000</v>
      </c>
      <c r="F177" s="156" t="s">
        <v>94</v>
      </c>
    </row>
    <row r="178" spans="1:6" s="8" customFormat="1" ht="14.5" customHeight="1" x14ac:dyDescent="0.35">
      <c r="A178" s="144">
        <v>44803</v>
      </c>
      <c r="B178" s="9" t="s">
        <v>15</v>
      </c>
      <c r="C178" s="9" t="s">
        <v>70</v>
      </c>
      <c r="D178" s="1" t="s">
        <v>74</v>
      </c>
      <c r="E178" s="18">
        <v>650000</v>
      </c>
      <c r="F178" s="156" t="s">
        <v>95</v>
      </c>
    </row>
    <row r="179" spans="1:6" s="8" customFormat="1" ht="14.5" customHeight="1" x14ac:dyDescent="0.35">
      <c r="A179" s="144">
        <v>44803</v>
      </c>
      <c r="B179" s="9" t="s">
        <v>15</v>
      </c>
      <c r="C179" s="9" t="s">
        <v>70</v>
      </c>
      <c r="D179" s="1" t="s">
        <v>75</v>
      </c>
      <c r="E179" s="18">
        <v>3699239</v>
      </c>
      <c r="F179" s="156" t="s">
        <v>96</v>
      </c>
    </row>
    <row r="180" spans="1:6" s="8" customFormat="1" ht="14.5" customHeight="1" x14ac:dyDescent="0.35">
      <c r="A180" s="144">
        <v>44803</v>
      </c>
      <c r="B180" s="9" t="s">
        <v>15</v>
      </c>
      <c r="C180" s="9" t="s">
        <v>70</v>
      </c>
      <c r="D180" s="1" t="s">
        <v>76</v>
      </c>
      <c r="E180" s="18">
        <v>33820407</v>
      </c>
      <c r="F180" s="156" t="s">
        <v>97</v>
      </c>
    </row>
    <row r="181" spans="1:6" s="8" customFormat="1" ht="14.5" customHeight="1" x14ac:dyDescent="0.35">
      <c r="A181" s="144">
        <v>44803</v>
      </c>
      <c r="B181" s="9" t="s">
        <v>15</v>
      </c>
      <c r="C181" s="9" t="s">
        <v>70</v>
      </c>
      <c r="D181" s="1" t="s">
        <v>77</v>
      </c>
      <c r="E181" s="18">
        <v>490215</v>
      </c>
      <c r="F181" s="156" t="s">
        <v>98</v>
      </c>
    </row>
    <row r="182" spans="1:6" s="8" customFormat="1" ht="14.5" customHeight="1" x14ac:dyDescent="0.35">
      <c r="A182" s="144">
        <v>44803</v>
      </c>
      <c r="B182" s="9" t="s">
        <v>15</v>
      </c>
      <c r="C182" s="9" t="s">
        <v>70</v>
      </c>
      <c r="D182" s="1" t="s">
        <v>78</v>
      </c>
      <c r="E182" s="18">
        <v>1542596</v>
      </c>
      <c r="F182" s="156" t="s">
        <v>99</v>
      </c>
    </row>
    <row r="183" spans="1:6" s="8" customFormat="1" ht="43.5" x14ac:dyDescent="0.35">
      <c r="A183" s="144">
        <v>44803</v>
      </c>
      <c r="B183" s="9" t="s">
        <v>15</v>
      </c>
      <c r="C183" s="9" t="s">
        <v>70</v>
      </c>
      <c r="D183" s="1" t="s">
        <v>79</v>
      </c>
      <c r="E183" s="18">
        <v>511101</v>
      </c>
      <c r="F183" s="156" t="s">
        <v>100</v>
      </c>
    </row>
    <row r="184" spans="1:6" s="8" customFormat="1" x14ac:dyDescent="0.35">
      <c r="A184" s="144">
        <v>44803</v>
      </c>
      <c r="B184" s="9" t="s">
        <v>15</v>
      </c>
      <c r="C184" s="9" t="s">
        <v>70</v>
      </c>
      <c r="D184" s="1" t="s">
        <v>80</v>
      </c>
      <c r="E184" s="18">
        <v>4180474</v>
      </c>
      <c r="F184" s="156" t="s">
        <v>101</v>
      </c>
    </row>
    <row r="185" spans="1:6" s="8" customFormat="1" ht="29" x14ac:dyDescent="0.35">
      <c r="A185" s="144">
        <v>44803</v>
      </c>
      <c r="B185" s="9" t="s">
        <v>15</v>
      </c>
      <c r="C185" s="9" t="s">
        <v>70</v>
      </c>
      <c r="D185" s="1" t="s">
        <v>81</v>
      </c>
      <c r="E185" s="18">
        <v>4748734</v>
      </c>
      <c r="F185" s="156" t="s">
        <v>102</v>
      </c>
    </row>
    <row r="186" spans="1:6" s="8" customFormat="1" ht="43.5" x14ac:dyDescent="0.35">
      <c r="A186" s="144">
        <v>44803</v>
      </c>
      <c r="B186" s="9" t="s">
        <v>15</v>
      </c>
      <c r="C186" s="9" t="s">
        <v>70</v>
      </c>
      <c r="D186" s="1" t="s">
        <v>82</v>
      </c>
      <c r="E186" s="18">
        <v>35483</v>
      </c>
      <c r="F186" s="156" t="s">
        <v>103</v>
      </c>
    </row>
    <row r="187" spans="1:6" s="8" customFormat="1" ht="43.5" x14ac:dyDescent="0.35">
      <c r="A187" s="144">
        <v>44803</v>
      </c>
      <c r="B187" s="9" t="s">
        <v>15</v>
      </c>
      <c r="C187" s="9" t="s">
        <v>70</v>
      </c>
      <c r="D187" s="1" t="s">
        <v>83</v>
      </c>
      <c r="E187" s="18">
        <v>459179</v>
      </c>
      <c r="F187" s="156" t="s">
        <v>104</v>
      </c>
    </row>
    <row r="188" spans="1:6" s="8" customFormat="1" ht="59" customHeight="1" x14ac:dyDescent="0.35">
      <c r="A188" s="144">
        <v>44803</v>
      </c>
      <c r="B188" s="9" t="s">
        <v>15</v>
      </c>
      <c r="C188" s="9" t="s">
        <v>70</v>
      </c>
      <c r="D188" s="1" t="s">
        <v>84</v>
      </c>
      <c r="E188" s="18">
        <v>13000000</v>
      </c>
      <c r="F188" s="156" t="s">
        <v>202</v>
      </c>
    </row>
    <row r="189" spans="1:6" s="8" customFormat="1" ht="87" x14ac:dyDescent="0.35">
      <c r="A189" s="144">
        <v>44803</v>
      </c>
      <c r="B189" s="9" t="s">
        <v>15</v>
      </c>
      <c r="C189" s="9" t="s">
        <v>70</v>
      </c>
      <c r="D189" s="1" t="s">
        <v>85</v>
      </c>
      <c r="E189" s="18">
        <v>31616113</v>
      </c>
      <c r="F189" s="156" t="s">
        <v>105</v>
      </c>
    </row>
    <row r="190" spans="1:6" s="8" customFormat="1" ht="43.5" x14ac:dyDescent="0.35">
      <c r="A190" s="144">
        <v>44803</v>
      </c>
      <c r="B190" s="9" t="s">
        <v>15</v>
      </c>
      <c r="C190" s="9" t="s">
        <v>70</v>
      </c>
      <c r="D190" s="1" t="s">
        <v>86</v>
      </c>
      <c r="E190" s="18">
        <v>10826858</v>
      </c>
      <c r="F190" s="156" t="s">
        <v>106</v>
      </c>
    </row>
    <row r="191" spans="1:6" s="8" customFormat="1" ht="43.5" x14ac:dyDescent="0.35">
      <c r="A191" s="144">
        <v>44803</v>
      </c>
      <c r="B191" s="9" t="s">
        <v>15</v>
      </c>
      <c r="C191" s="9" t="s">
        <v>70</v>
      </c>
      <c r="D191" s="1" t="s">
        <v>87</v>
      </c>
      <c r="E191" s="18">
        <v>1764587</v>
      </c>
      <c r="F191" s="156" t="s">
        <v>107</v>
      </c>
    </row>
    <row r="192" spans="1:6" s="8" customFormat="1" ht="29" x14ac:dyDescent="0.35">
      <c r="A192" s="144">
        <v>44803</v>
      </c>
      <c r="B192" s="9" t="s">
        <v>15</v>
      </c>
      <c r="C192" s="9" t="s">
        <v>70</v>
      </c>
      <c r="D192" s="1" t="s">
        <v>88</v>
      </c>
      <c r="E192" s="18">
        <v>3832145</v>
      </c>
      <c r="F192" s="156" t="s">
        <v>108</v>
      </c>
    </row>
    <row r="193" spans="1:6" s="8" customFormat="1" ht="29" x14ac:dyDescent="0.35">
      <c r="A193" s="144">
        <v>44803</v>
      </c>
      <c r="B193" s="9" t="s">
        <v>15</v>
      </c>
      <c r="C193" s="9" t="s">
        <v>70</v>
      </c>
      <c r="D193" s="1" t="s">
        <v>89</v>
      </c>
      <c r="E193" s="18">
        <v>150000</v>
      </c>
      <c r="F193" s="156" t="s">
        <v>109</v>
      </c>
    </row>
    <row r="194" spans="1:6" s="8" customFormat="1" ht="29" x14ac:dyDescent="0.35">
      <c r="A194" s="144">
        <v>44803</v>
      </c>
      <c r="B194" s="9" t="s">
        <v>15</v>
      </c>
      <c r="C194" s="9" t="s">
        <v>70</v>
      </c>
      <c r="D194" s="1" t="s">
        <v>90</v>
      </c>
      <c r="E194" s="18">
        <v>2258536</v>
      </c>
      <c r="F194" s="156" t="s">
        <v>110</v>
      </c>
    </row>
    <row r="195" spans="1:6" s="8" customFormat="1" ht="29" x14ac:dyDescent="0.35">
      <c r="A195" s="144">
        <v>44803</v>
      </c>
      <c r="B195" s="9" t="s">
        <v>15</v>
      </c>
      <c r="C195" s="9" t="s">
        <v>70</v>
      </c>
      <c r="D195" s="1" t="s">
        <v>91</v>
      </c>
      <c r="E195" s="18">
        <v>121500</v>
      </c>
      <c r="F195" s="156" t="s">
        <v>111</v>
      </c>
    </row>
    <row r="196" spans="1:6" s="8" customFormat="1" ht="15" customHeight="1" x14ac:dyDescent="0.35">
      <c r="A196" s="147"/>
      <c r="B196" s="97"/>
      <c r="C196" s="101"/>
      <c r="D196" s="107" t="s">
        <v>246</v>
      </c>
      <c r="E196" s="118">
        <f>SUM(E175:E195)</f>
        <v>115175127</v>
      </c>
      <c r="F196" s="157"/>
    </row>
    <row r="197" spans="1:6" s="8" customFormat="1" ht="15" customHeight="1" x14ac:dyDescent="0.35">
      <c r="A197" s="148"/>
      <c r="B197" s="98"/>
      <c r="C197" s="103"/>
      <c r="D197" s="104" t="s">
        <v>247</v>
      </c>
      <c r="E197" s="119">
        <v>850414467</v>
      </c>
      <c r="F197" s="158"/>
    </row>
    <row r="198" spans="1:6" s="8" customFormat="1" ht="15" customHeight="1" x14ac:dyDescent="0.35">
      <c r="A198" s="150"/>
      <c r="B198" s="99"/>
      <c r="C198" s="105"/>
      <c r="D198" s="106" t="s">
        <v>248</v>
      </c>
      <c r="E198" s="123">
        <f>E196/E197</f>
        <v>0.13543411062408467</v>
      </c>
      <c r="F198" s="159"/>
    </row>
    <row r="199" spans="1:6" s="8" customFormat="1" ht="185" customHeight="1" x14ac:dyDescent="0.35">
      <c r="A199" s="160">
        <v>44789</v>
      </c>
      <c r="B199" s="1" t="s">
        <v>48</v>
      </c>
      <c r="C199" s="3" t="s">
        <v>17</v>
      </c>
      <c r="D199" s="3" t="s">
        <v>174</v>
      </c>
      <c r="E199" s="6">
        <v>104160000</v>
      </c>
      <c r="F199" s="161" t="s">
        <v>31</v>
      </c>
    </row>
    <row r="200" spans="1:6" s="8" customFormat="1" ht="174" x14ac:dyDescent="0.35">
      <c r="A200" s="160">
        <v>44789</v>
      </c>
      <c r="B200" s="2" t="s">
        <v>48</v>
      </c>
      <c r="C200" s="3" t="s">
        <v>17</v>
      </c>
      <c r="D200" s="3" t="s">
        <v>68</v>
      </c>
      <c r="E200" s="6">
        <v>17367042</v>
      </c>
      <c r="F200" s="161" t="s">
        <v>384</v>
      </c>
    </row>
    <row r="201" spans="1:6" s="8" customFormat="1" ht="232" x14ac:dyDescent="0.35">
      <c r="A201" s="160">
        <v>44789</v>
      </c>
      <c r="B201" s="2" t="s">
        <v>48</v>
      </c>
      <c r="C201" s="3" t="s">
        <v>17</v>
      </c>
      <c r="D201" s="3" t="s">
        <v>19</v>
      </c>
      <c r="E201" s="6">
        <v>12117144</v>
      </c>
      <c r="F201" s="161" t="s">
        <v>33</v>
      </c>
    </row>
    <row r="202" spans="1:6" s="8" customFormat="1" ht="174" customHeight="1" x14ac:dyDescent="0.35">
      <c r="A202" s="160">
        <v>44789</v>
      </c>
      <c r="B202" s="2" t="s">
        <v>48</v>
      </c>
      <c r="C202" s="3" t="s">
        <v>17</v>
      </c>
      <c r="D202" s="3" t="s">
        <v>21</v>
      </c>
      <c r="E202" s="6">
        <v>11617236</v>
      </c>
      <c r="F202" s="161" t="s">
        <v>35</v>
      </c>
    </row>
    <row r="203" spans="1:6" s="8" customFormat="1" ht="304.5" x14ac:dyDescent="0.35">
      <c r="A203" s="160">
        <v>44789</v>
      </c>
      <c r="B203" s="2" t="s">
        <v>48</v>
      </c>
      <c r="C203" s="3" t="s">
        <v>17</v>
      </c>
      <c r="D203" s="3" t="s">
        <v>22</v>
      </c>
      <c r="E203" s="6">
        <v>9342502</v>
      </c>
      <c r="F203" s="161" t="s">
        <v>36</v>
      </c>
    </row>
    <row r="204" spans="1:6" s="8" customFormat="1" ht="174" x14ac:dyDescent="0.35">
      <c r="A204" s="160">
        <v>44789</v>
      </c>
      <c r="B204" s="2" t="s">
        <v>48</v>
      </c>
      <c r="C204" s="3" t="s">
        <v>17</v>
      </c>
      <c r="D204" s="3" t="s">
        <v>23</v>
      </c>
      <c r="E204" s="6">
        <v>9342346</v>
      </c>
      <c r="F204" s="161" t="s">
        <v>37</v>
      </c>
    </row>
    <row r="205" spans="1:6" s="8" customFormat="1" ht="145.5" customHeight="1" x14ac:dyDescent="0.35">
      <c r="A205" s="160">
        <v>44789</v>
      </c>
      <c r="B205" s="2" t="s">
        <v>48</v>
      </c>
      <c r="C205" s="3" t="s">
        <v>17</v>
      </c>
      <c r="D205" s="3" t="s">
        <v>24</v>
      </c>
      <c r="E205" s="6">
        <v>7819257</v>
      </c>
      <c r="F205" s="161" t="s">
        <v>38</v>
      </c>
    </row>
    <row r="206" spans="1:6" s="8" customFormat="1" ht="102" customHeight="1" x14ac:dyDescent="0.35">
      <c r="A206" s="160">
        <v>44789</v>
      </c>
      <c r="B206" s="2" t="s">
        <v>48</v>
      </c>
      <c r="C206" s="3" t="s">
        <v>17</v>
      </c>
      <c r="D206" s="3" t="s">
        <v>24</v>
      </c>
      <c r="E206" s="6">
        <v>7146793</v>
      </c>
      <c r="F206" s="161" t="s">
        <v>39</v>
      </c>
    </row>
    <row r="207" spans="1:6" s="8" customFormat="1" ht="162" customHeight="1" x14ac:dyDescent="0.35">
      <c r="A207" s="160">
        <v>44789</v>
      </c>
      <c r="B207" s="2" t="s">
        <v>48</v>
      </c>
      <c r="C207" s="3" t="s">
        <v>17</v>
      </c>
      <c r="D207" s="3" t="s">
        <v>25</v>
      </c>
      <c r="E207" s="6">
        <v>6664318</v>
      </c>
      <c r="F207" s="161" t="s">
        <v>40</v>
      </c>
    </row>
    <row r="208" spans="1:6" s="8" customFormat="1" ht="171" customHeight="1" x14ac:dyDescent="0.35">
      <c r="A208" s="160">
        <v>44789</v>
      </c>
      <c r="B208" s="2" t="s">
        <v>48</v>
      </c>
      <c r="C208" s="3" t="s">
        <v>17</v>
      </c>
      <c r="D208" s="3" t="s">
        <v>26</v>
      </c>
      <c r="E208" s="6">
        <v>6341892</v>
      </c>
      <c r="F208" s="161" t="s">
        <v>385</v>
      </c>
    </row>
    <row r="209" spans="1:6" s="8" customFormat="1" ht="158.5" customHeight="1" x14ac:dyDescent="0.35">
      <c r="A209" s="160">
        <v>44789</v>
      </c>
      <c r="B209" s="2" t="s">
        <v>48</v>
      </c>
      <c r="C209" s="3" t="s">
        <v>17</v>
      </c>
      <c r="D209" s="3" t="s">
        <v>27</v>
      </c>
      <c r="E209" s="6">
        <v>5153594</v>
      </c>
      <c r="F209" s="161" t="s">
        <v>41</v>
      </c>
    </row>
    <row r="210" spans="1:6" s="8" customFormat="1" ht="99.5" customHeight="1" x14ac:dyDescent="0.35">
      <c r="A210" s="160">
        <v>44789</v>
      </c>
      <c r="B210" s="2" t="s">
        <v>48</v>
      </c>
      <c r="C210" s="3" t="s">
        <v>17</v>
      </c>
      <c r="D210" s="3" t="s">
        <v>513</v>
      </c>
      <c r="E210" s="6">
        <v>3994277</v>
      </c>
      <c r="F210" s="161" t="s">
        <v>42</v>
      </c>
    </row>
    <row r="211" spans="1:6" s="8" customFormat="1" ht="72.5" customHeight="1" x14ac:dyDescent="0.35">
      <c r="A211" s="160">
        <v>44789</v>
      </c>
      <c r="B211" s="2" t="s">
        <v>48</v>
      </c>
      <c r="C211" s="3" t="s">
        <v>17</v>
      </c>
      <c r="D211" s="3" t="s">
        <v>28</v>
      </c>
      <c r="E211" s="6">
        <v>2507895</v>
      </c>
      <c r="F211" s="161" t="s">
        <v>43</v>
      </c>
    </row>
    <row r="212" spans="1:6" s="8" customFormat="1" ht="145" x14ac:dyDescent="0.35">
      <c r="A212" s="160">
        <v>44789</v>
      </c>
      <c r="B212" s="2" t="s">
        <v>48</v>
      </c>
      <c r="C212" s="3" t="s">
        <v>17</v>
      </c>
      <c r="D212" s="3" t="s">
        <v>29</v>
      </c>
      <c r="E212" s="6">
        <v>2215647</v>
      </c>
      <c r="F212" s="161" t="s">
        <v>44</v>
      </c>
    </row>
    <row r="213" spans="1:6" s="8" customFormat="1" ht="15" customHeight="1" x14ac:dyDescent="0.35">
      <c r="A213" s="147"/>
      <c r="B213" s="97"/>
      <c r="C213" s="97"/>
      <c r="D213" s="102" t="s">
        <v>245</v>
      </c>
      <c r="E213" s="114">
        <f>SUM(E199:E212)</f>
        <v>205789943</v>
      </c>
      <c r="F213" s="162"/>
    </row>
    <row r="214" spans="1:6" s="8" customFormat="1" ht="15" customHeight="1" x14ac:dyDescent="0.35">
      <c r="A214" s="148"/>
      <c r="B214" s="98"/>
      <c r="C214" s="98"/>
      <c r="D214" s="104" t="s">
        <v>247</v>
      </c>
      <c r="E214" s="115">
        <v>1170000000</v>
      </c>
      <c r="F214" s="163"/>
    </row>
    <row r="215" spans="1:6" s="8" customFormat="1" ht="15" customHeight="1" x14ac:dyDescent="0.35">
      <c r="A215" s="150"/>
      <c r="B215" s="99"/>
      <c r="C215" s="99"/>
      <c r="D215" s="106" t="s">
        <v>248</v>
      </c>
      <c r="E215" s="113">
        <f>E213/E214</f>
        <v>0.17588884017094017</v>
      </c>
      <c r="F215" s="164"/>
    </row>
    <row r="216" spans="1:6" s="8" customFormat="1" ht="203" x14ac:dyDescent="0.35">
      <c r="A216" s="160">
        <v>44789</v>
      </c>
      <c r="B216" s="2" t="s">
        <v>48</v>
      </c>
      <c r="C216" s="3" t="s">
        <v>18</v>
      </c>
      <c r="D216" s="3" t="s">
        <v>20</v>
      </c>
      <c r="E216" s="6">
        <v>12016400</v>
      </c>
      <c r="F216" s="161" t="s">
        <v>34</v>
      </c>
    </row>
    <row r="217" spans="1:6" s="8" customFormat="1" ht="174" x14ac:dyDescent="0.35">
      <c r="A217" s="160">
        <v>44789</v>
      </c>
      <c r="B217" s="2" t="s">
        <v>48</v>
      </c>
      <c r="C217" s="3" t="s">
        <v>18</v>
      </c>
      <c r="D217" s="3" t="s">
        <v>514</v>
      </c>
      <c r="E217" s="6">
        <v>15588800</v>
      </c>
      <c r="F217" s="161" t="s">
        <v>32</v>
      </c>
    </row>
    <row r="218" spans="1:6" s="8" customFormat="1" ht="203" x14ac:dyDescent="0.35">
      <c r="A218" s="160">
        <v>44789</v>
      </c>
      <c r="B218" s="2" t="s">
        <v>48</v>
      </c>
      <c r="C218" s="3" t="s">
        <v>18</v>
      </c>
      <c r="D218" s="3" t="s">
        <v>27</v>
      </c>
      <c r="E218" s="6">
        <v>1594364</v>
      </c>
      <c r="F218" s="161" t="s">
        <v>45</v>
      </c>
    </row>
    <row r="219" spans="1:6" s="8" customFormat="1" ht="246.5" x14ac:dyDescent="0.35">
      <c r="A219" s="160">
        <v>44789</v>
      </c>
      <c r="B219" s="2" t="s">
        <v>48</v>
      </c>
      <c r="C219" s="3" t="s">
        <v>18</v>
      </c>
      <c r="D219" s="3" t="s">
        <v>30</v>
      </c>
      <c r="E219" s="6">
        <v>1280000</v>
      </c>
      <c r="F219" s="161" t="s">
        <v>46</v>
      </c>
    </row>
    <row r="220" spans="1:6" s="8" customFormat="1" ht="116" x14ac:dyDescent="0.35">
      <c r="A220" s="160">
        <v>44789</v>
      </c>
      <c r="B220" s="2" t="s">
        <v>48</v>
      </c>
      <c r="C220" s="3" t="s">
        <v>18</v>
      </c>
      <c r="D220" s="3" t="s">
        <v>394</v>
      </c>
      <c r="E220" s="6">
        <v>296000</v>
      </c>
      <c r="F220" s="161" t="s">
        <v>47</v>
      </c>
    </row>
    <row r="221" spans="1:6" s="8" customFormat="1" x14ac:dyDescent="0.35">
      <c r="A221" s="147"/>
      <c r="B221" s="97"/>
      <c r="C221" s="97"/>
      <c r="D221" s="102" t="s">
        <v>245</v>
      </c>
      <c r="E221" s="114">
        <f>SUM(E216:E220)</f>
        <v>30775564</v>
      </c>
      <c r="F221" s="162"/>
    </row>
    <row r="222" spans="1:6" s="8" customFormat="1" x14ac:dyDescent="0.35">
      <c r="A222" s="148"/>
      <c r="B222" s="98"/>
      <c r="C222" s="98"/>
      <c r="D222" s="104" t="s">
        <v>247</v>
      </c>
      <c r="E222" s="115">
        <v>550000000</v>
      </c>
      <c r="F222" s="163"/>
    </row>
    <row r="223" spans="1:6" s="8" customFormat="1" x14ac:dyDescent="0.35">
      <c r="A223" s="150"/>
      <c r="B223" s="99"/>
      <c r="C223" s="99"/>
      <c r="D223" s="106" t="s">
        <v>248</v>
      </c>
      <c r="E223" s="113">
        <f>E221/E222</f>
        <v>5.595557090909091E-2</v>
      </c>
      <c r="F223" s="164"/>
    </row>
    <row r="224" spans="1:6" s="8" customFormat="1" ht="188.5" x14ac:dyDescent="0.35">
      <c r="A224" s="165">
        <v>44784</v>
      </c>
      <c r="B224" s="9" t="s">
        <v>67</v>
      </c>
      <c r="C224" s="9" t="s">
        <v>51</v>
      </c>
      <c r="D224" s="9" t="s">
        <v>50</v>
      </c>
      <c r="E224" s="4">
        <v>20000000</v>
      </c>
      <c r="F224" s="166" t="s">
        <v>56</v>
      </c>
    </row>
    <row r="225" spans="1:6" s="8" customFormat="1" ht="203" customHeight="1" x14ac:dyDescent="0.35">
      <c r="A225" s="165">
        <v>44784</v>
      </c>
      <c r="B225" s="9" t="s">
        <v>67</v>
      </c>
      <c r="C225" s="9" t="s">
        <v>53</v>
      </c>
      <c r="D225" s="9" t="s">
        <v>52</v>
      </c>
      <c r="E225" s="4">
        <v>5000000</v>
      </c>
      <c r="F225" s="166" t="s">
        <v>55</v>
      </c>
    </row>
    <row r="226" spans="1:6" s="8" customFormat="1" ht="174" x14ac:dyDescent="0.35">
      <c r="A226" s="165">
        <v>44784</v>
      </c>
      <c r="B226" s="9" t="s">
        <v>67</v>
      </c>
      <c r="C226" s="9" t="s">
        <v>53</v>
      </c>
      <c r="D226" s="9" t="s">
        <v>54</v>
      </c>
      <c r="E226" s="4">
        <v>15000000</v>
      </c>
      <c r="F226" s="166" t="s">
        <v>541</v>
      </c>
    </row>
    <row r="227" spans="1:6" s="8" customFormat="1" ht="159" customHeight="1" x14ac:dyDescent="0.35">
      <c r="A227" s="165">
        <v>44784</v>
      </c>
      <c r="B227" s="9" t="s">
        <v>67</v>
      </c>
      <c r="C227" s="9" t="s">
        <v>53</v>
      </c>
      <c r="D227" s="9" t="s">
        <v>57</v>
      </c>
      <c r="E227" s="4">
        <v>1613600</v>
      </c>
      <c r="F227" s="166" t="s">
        <v>58</v>
      </c>
    </row>
    <row r="228" spans="1:6" s="8" customFormat="1" ht="275.5" customHeight="1" x14ac:dyDescent="0.35">
      <c r="A228" s="165">
        <v>44784</v>
      </c>
      <c r="B228" s="9" t="s">
        <v>67</v>
      </c>
      <c r="C228" s="9" t="s">
        <v>53</v>
      </c>
      <c r="D228" s="9" t="s">
        <v>59</v>
      </c>
      <c r="E228" s="4">
        <v>15000000</v>
      </c>
      <c r="F228" s="166" t="s">
        <v>60</v>
      </c>
    </row>
    <row r="229" spans="1:6" s="8" customFormat="1" ht="200" customHeight="1" x14ac:dyDescent="0.35">
      <c r="A229" s="165">
        <v>44784</v>
      </c>
      <c r="B229" s="9" t="s">
        <v>67</v>
      </c>
      <c r="C229" s="9" t="s">
        <v>53</v>
      </c>
      <c r="D229" s="9" t="s">
        <v>61</v>
      </c>
      <c r="E229" s="4">
        <v>25000000</v>
      </c>
      <c r="F229" s="166" t="s">
        <v>62</v>
      </c>
    </row>
    <row r="230" spans="1:6" s="8" customFormat="1" ht="202" customHeight="1" x14ac:dyDescent="0.35">
      <c r="A230" s="165">
        <v>44784</v>
      </c>
      <c r="B230" s="9" t="s">
        <v>67</v>
      </c>
      <c r="C230" s="9" t="s">
        <v>53</v>
      </c>
      <c r="D230" s="9" t="s">
        <v>63</v>
      </c>
      <c r="E230" s="4">
        <v>15000000</v>
      </c>
      <c r="F230" s="166" t="s">
        <v>64</v>
      </c>
    </row>
    <row r="231" spans="1:6" s="8" customFormat="1" ht="143" customHeight="1" x14ac:dyDescent="0.35">
      <c r="A231" s="165">
        <v>44784</v>
      </c>
      <c r="B231" s="9" t="s">
        <v>67</v>
      </c>
      <c r="C231" s="9" t="s">
        <v>53</v>
      </c>
      <c r="D231" s="9" t="s">
        <v>65</v>
      </c>
      <c r="E231" s="4">
        <v>23000000</v>
      </c>
      <c r="F231" s="166" t="s">
        <v>66</v>
      </c>
    </row>
    <row r="232" spans="1:6" ht="15" customHeight="1" x14ac:dyDescent="0.35">
      <c r="A232" s="147"/>
      <c r="B232" s="97"/>
      <c r="C232" s="97"/>
      <c r="D232" s="102" t="s">
        <v>245</v>
      </c>
      <c r="E232" s="116">
        <f>SUM(E224:E231)</f>
        <v>119613600</v>
      </c>
      <c r="F232" s="171"/>
    </row>
    <row r="233" spans="1:6" ht="15" customHeight="1" x14ac:dyDescent="0.35">
      <c r="A233" s="148"/>
      <c r="B233" s="98"/>
      <c r="C233" s="98"/>
      <c r="D233" s="104" t="s">
        <v>247</v>
      </c>
      <c r="E233" s="117">
        <v>2200000000</v>
      </c>
      <c r="F233" s="167"/>
    </row>
    <row r="234" spans="1:6" s="11" customFormat="1" ht="15" customHeight="1" x14ac:dyDescent="0.35">
      <c r="A234" s="150"/>
      <c r="B234" s="99"/>
      <c r="C234" s="99"/>
      <c r="D234" s="106" t="s">
        <v>248</v>
      </c>
      <c r="E234" s="112">
        <f>E232/E233</f>
        <v>5.4369818181818179E-2</v>
      </c>
      <c r="F234" s="168"/>
    </row>
    <row r="235" spans="1:6" ht="29" x14ac:dyDescent="0.35">
      <c r="A235" s="153">
        <v>44768</v>
      </c>
      <c r="B235" s="9" t="s">
        <v>15</v>
      </c>
      <c r="C235" s="9" t="s">
        <v>70</v>
      </c>
      <c r="D235" s="204" t="s">
        <v>256</v>
      </c>
      <c r="E235" s="125">
        <v>202500</v>
      </c>
      <c r="F235" s="169" t="s">
        <v>289</v>
      </c>
    </row>
    <row r="236" spans="1:6" ht="30" customHeight="1" x14ac:dyDescent="0.35">
      <c r="A236" s="153">
        <v>44768</v>
      </c>
      <c r="B236" s="9" t="s">
        <v>15</v>
      </c>
      <c r="C236" s="9" t="s">
        <v>70</v>
      </c>
      <c r="D236" s="204" t="s">
        <v>256</v>
      </c>
      <c r="E236" s="125">
        <v>121300</v>
      </c>
      <c r="F236" s="169" t="s">
        <v>386</v>
      </c>
    </row>
    <row r="237" spans="1:6" ht="29" x14ac:dyDescent="0.35">
      <c r="A237" s="153">
        <v>44768</v>
      </c>
      <c r="B237" s="9" t="s">
        <v>15</v>
      </c>
      <c r="C237" s="9" t="s">
        <v>70</v>
      </c>
      <c r="D237" s="204" t="s">
        <v>257</v>
      </c>
      <c r="E237" s="125">
        <v>88200</v>
      </c>
      <c r="F237" s="169" t="s">
        <v>298</v>
      </c>
    </row>
    <row r="238" spans="1:6" ht="14.5" customHeight="1" x14ac:dyDescent="0.35">
      <c r="A238" s="153">
        <v>44768</v>
      </c>
      <c r="B238" s="9" t="s">
        <v>15</v>
      </c>
      <c r="C238" s="9" t="s">
        <v>70</v>
      </c>
      <c r="D238" s="204" t="s">
        <v>257</v>
      </c>
      <c r="E238" s="125">
        <v>184500</v>
      </c>
      <c r="F238" s="169" t="s">
        <v>290</v>
      </c>
    </row>
    <row r="239" spans="1:6" ht="14.5" customHeight="1" x14ac:dyDescent="0.35">
      <c r="A239" s="153">
        <v>44768</v>
      </c>
      <c r="B239" s="9" t="s">
        <v>15</v>
      </c>
      <c r="C239" s="9" t="s">
        <v>70</v>
      </c>
      <c r="D239" s="204" t="s">
        <v>258</v>
      </c>
      <c r="E239" s="125">
        <v>12834912</v>
      </c>
      <c r="F239" s="169" t="s">
        <v>291</v>
      </c>
    </row>
    <row r="240" spans="1:6" ht="14.5" customHeight="1" x14ac:dyDescent="0.35">
      <c r="A240" s="153">
        <v>44768</v>
      </c>
      <c r="B240" s="9" t="s">
        <v>15</v>
      </c>
      <c r="C240" s="9" t="s">
        <v>70</v>
      </c>
      <c r="D240" s="204" t="s">
        <v>258</v>
      </c>
      <c r="E240" s="125">
        <v>229114</v>
      </c>
      <c r="F240" s="169" t="s">
        <v>291</v>
      </c>
    </row>
    <row r="241" spans="1:6" x14ac:dyDescent="0.35">
      <c r="A241" s="153">
        <v>44768</v>
      </c>
      <c r="B241" s="9" t="s">
        <v>15</v>
      </c>
      <c r="C241" s="9" t="s">
        <v>70</v>
      </c>
      <c r="D241" s="204" t="s">
        <v>259</v>
      </c>
      <c r="E241" s="125">
        <v>927244</v>
      </c>
      <c r="F241" s="169" t="s">
        <v>292</v>
      </c>
    </row>
    <row r="242" spans="1:6" x14ac:dyDescent="0.35">
      <c r="A242" s="153">
        <v>44768</v>
      </c>
      <c r="B242" s="9" t="s">
        <v>15</v>
      </c>
      <c r="C242" s="9" t="s">
        <v>70</v>
      </c>
      <c r="D242" s="204" t="s">
        <v>260</v>
      </c>
      <c r="E242" s="125">
        <v>2153678</v>
      </c>
      <c r="F242" s="169" t="s">
        <v>291</v>
      </c>
    </row>
    <row r="243" spans="1:6" ht="29" x14ac:dyDescent="0.35">
      <c r="A243" s="153">
        <v>44768</v>
      </c>
      <c r="B243" s="9" t="s">
        <v>15</v>
      </c>
      <c r="C243" s="9" t="s">
        <v>70</v>
      </c>
      <c r="D243" s="204" t="s">
        <v>260</v>
      </c>
      <c r="E243" s="125">
        <v>805900</v>
      </c>
      <c r="F243" s="169" t="s">
        <v>293</v>
      </c>
    </row>
    <row r="244" spans="1:6" ht="29" x14ac:dyDescent="0.35">
      <c r="A244" s="153">
        <v>44768</v>
      </c>
      <c r="B244" s="9" t="s">
        <v>15</v>
      </c>
      <c r="C244" s="9" t="s">
        <v>70</v>
      </c>
      <c r="D244" s="204" t="s">
        <v>261</v>
      </c>
      <c r="E244" s="125">
        <v>716350</v>
      </c>
      <c r="F244" s="169" t="s">
        <v>293</v>
      </c>
    </row>
    <row r="245" spans="1:6" ht="28.75" customHeight="1" x14ac:dyDescent="0.35">
      <c r="A245" s="153">
        <v>44768</v>
      </c>
      <c r="B245" s="9" t="s">
        <v>15</v>
      </c>
      <c r="C245" s="9" t="s">
        <v>70</v>
      </c>
      <c r="D245" s="204" t="s">
        <v>262</v>
      </c>
      <c r="E245" s="125">
        <v>1080000</v>
      </c>
      <c r="F245" s="169" t="s">
        <v>294</v>
      </c>
    </row>
    <row r="246" spans="1:6" ht="43.5" x14ac:dyDescent="0.35">
      <c r="A246" s="153">
        <v>44768</v>
      </c>
      <c r="B246" s="9" t="s">
        <v>15</v>
      </c>
      <c r="C246" s="9" t="s">
        <v>70</v>
      </c>
      <c r="D246" s="204" t="s">
        <v>263</v>
      </c>
      <c r="E246" s="125">
        <v>1132630</v>
      </c>
      <c r="F246" s="169" t="s">
        <v>295</v>
      </c>
    </row>
    <row r="247" spans="1:6" x14ac:dyDescent="0.35">
      <c r="A247" s="153">
        <v>44768</v>
      </c>
      <c r="B247" s="9" t="s">
        <v>15</v>
      </c>
      <c r="C247" s="9" t="s">
        <v>70</v>
      </c>
      <c r="D247" s="204" t="s">
        <v>264</v>
      </c>
      <c r="E247" s="125">
        <v>4090972</v>
      </c>
      <c r="F247" s="169" t="s">
        <v>296</v>
      </c>
    </row>
    <row r="248" spans="1:6" ht="43.5" x14ac:dyDescent="0.35">
      <c r="A248" s="153">
        <v>44768</v>
      </c>
      <c r="B248" s="9" t="s">
        <v>15</v>
      </c>
      <c r="C248" s="9" t="s">
        <v>70</v>
      </c>
      <c r="D248" s="204" t="s">
        <v>265</v>
      </c>
      <c r="E248" s="125">
        <v>260472</v>
      </c>
      <c r="F248" s="169" t="s">
        <v>297</v>
      </c>
    </row>
    <row r="249" spans="1:6" ht="29" x14ac:dyDescent="0.35">
      <c r="A249" s="153">
        <v>44768</v>
      </c>
      <c r="B249" s="9" t="s">
        <v>15</v>
      </c>
      <c r="C249" s="9" t="s">
        <v>70</v>
      </c>
      <c r="D249" s="204" t="s">
        <v>265</v>
      </c>
      <c r="E249" s="125">
        <v>150453</v>
      </c>
      <c r="F249" s="169" t="s">
        <v>298</v>
      </c>
    </row>
    <row r="250" spans="1:6" x14ac:dyDescent="0.35">
      <c r="A250" s="153">
        <v>44768</v>
      </c>
      <c r="B250" s="9" t="s">
        <v>15</v>
      </c>
      <c r="C250" s="9" t="s">
        <v>70</v>
      </c>
      <c r="D250" s="204" t="s">
        <v>266</v>
      </c>
      <c r="E250" s="125">
        <v>11002405</v>
      </c>
      <c r="F250" s="169" t="s">
        <v>299</v>
      </c>
    </row>
    <row r="251" spans="1:6" x14ac:dyDescent="0.35">
      <c r="A251" s="153">
        <v>44768</v>
      </c>
      <c r="B251" s="9" t="s">
        <v>15</v>
      </c>
      <c r="C251" s="9" t="s">
        <v>70</v>
      </c>
      <c r="D251" s="204" t="s">
        <v>266</v>
      </c>
      <c r="E251" s="125">
        <v>2919632</v>
      </c>
      <c r="F251" s="169" t="s">
        <v>253</v>
      </c>
    </row>
    <row r="252" spans="1:6" ht="29" x14ac:dyDescent="0.35">
      <c r="A252" s="153">
        <v>44768</v>
      </c>
      <c r="B252" s="9" t="s">
        <v>15</v>
      </c>
      <c r="C252" s="9" t="s">
        <v>70</v>
      </c>
      <c r="D252" s="204" t="s">
        <v>267</v>
      </c>
      <c r="E252" s="125">
        <v>360366</v>
      </c>
      <c r="F252" s="169" t="s">
        <v>300</v>
      </c>
    </row>
    <row r="253" spans="1:6" ht="29" x14ac:dyDescent="0.35">
      <c r="A253" s="153">
        <v>44768</v>
      </c>
      <c r="B253" s="9" t="s">
        <v>15</v>
      </c>
      <c r="C253" s="9" t="s">
        <v>70</v>
      </c>
      <c r="D253" s="204" t="s">
        <v>268</v>
      </c>
      <c r="E253" s="125">
        <v>120000</v>
      </c>
      <c r="F253" s="169" t="s">
        <v>301</v>
      </c>
    </row>
    <row r="254" spans="1:6" x14ac:dyDescent="0.35">
      <c r="A254" s="153">
        <v>44768</v>
      </c>
      <c r="B254" s="9" t="s">
        <v>15</v>
      </c>
      <c r="C254" s="9" t="s">
        <v>70</v>
      </c>
      <c r="D254" s="204" t="s">
        <v>269</v>
      </c>
      <c r="E254" s="125">
        <v>247050</v>
      </c>
      <c r="F254" s="169" t="s">
        <v>254</v>
      </c>
    </row>
    <row r="255" spans="1:6" x14ac:dyDescent="0.35">
      <c r="A255" s="153">
        <v>44768</v>
      </c>
      <c r="B255" s="9" t="s">
        <v>15</v>
      </c>
      <c r="C255" s="9" t="s">
        <v>70</v>
      </c>
      <c r="D255" s="204" t="s">
        <v>270</v>
      </c>
      <c r="E255" s="125">
        <v>71494</v>
      </c>
      <c r="F255" s="169" t="s">
        <v>302</v>
      </c>
    </row>
    <row r="256" spans="1:6" ht="29" x14ac:dyDescent="0.35">
      <c r="A256" s="153">
        <v>44768</v>
      </c>
      <c r="B256" s="9" t="s">
        <v>15</v>
      </c>
      <c r="C256" s="9" t="s">
        <v>70</v>
      </c>
      <c r="D256" s="204" t="s">
        <v>271</v>
      </c>
      <c r="E256" s="125">
        <v>117000</v>
      </c>
      <c r="F256" s="169" t="s">
        <v>298</v>
      </c>
    </row>
    <row r="257" spans="1:6" x14ac:dyDescent="0.35">
      <c r="A257" s="153">
        <v>44768</v>
      </c>
      <c r="B257" s="9" t="s">
        <v>15</v>
      </c>
      <c r="C257" s="9" t="s">
        <v>70</v>
      </c>
      <c r="D257" s="204" t="s">
        <v>249</v>
      </c>
      <c r="E257" s="125">
        <v>4587907</v>
      </c>
      <c r="F257" s="169" t="s">
        <v>253</v>
      </c>
    </row>
    <row r="258" spans="1:6" ht="29" x14ac:dyDescent="0.35">
      <c r="A258" s="153">
        <v>44768</v>
      </c>
      <c r="B258" s="9" t="s">
        <v>15</v>
      </c>
      <c r="C258" s="9" t="s">
        <v>70</v>
      </c>
      <c r="D258" s="204" t="s">
        <v>272</v>
      </c>
      <c r="E258" s="125">
        <v>84236</v>
      </c>
      <c r="F258" s="169" t="s">
        <v>303</v>
      </c>
    </row>
    <row r="259" spans="1:6" ht="29" x14ac:dyDescent="0.35">
      <c r="A259" s="153">
        <v>44768</v>
      </c>
      <c r="B259" s="9" t="s">
        <v>15</v>
      </c>
      <c r="C259" s="9" t="s">
        <v>70</v>
      </c>
      <c r="D259" s="204" t="s">
        <v>272</v>
      </c>
      <c r="E259" s="125">
        <v>331644</v>
      </c>
      <c r="F259" s="169" t="s">
        <v>298</v>
      </c>
    </row>
    <row r="260" spans="1:6" ht="29" x14ac:dyDescent="0.35">
      <c r="A260" s="153">
        <v>44768</v>
      </c>
      <c r="B260" s="9" t="s">
        <v>15</v>
      </c>
      <c r="C260" s="9" t="s">
        <v>70</v>
      </c>
      <c r="D260" s="204" t="s">
        <v>273</v>
      </c>
      <c r="E260" s="125">
        <v>477083</v>
      </c>
      <c r="F260" s="169" t="s">
        <v>304</v>
      </c>
    </row>
    <row r="261" spans="1:6" ht="29" x14ac:dyDescent="0.35">
      <c r="A261" s="153">
        <v>44768</v>
      </c>
      <c r="B261" s="9" t="s">
        <v>15</v>
      </c>
      <c r="C261" s="9" t="s">
        <v>70</v>
      </c>
      <c r="D261" s="204" t="s">
        <v>273</v>
      </c>
      <c r="E261" s="125">
        <v>155894</v>
      </c>
      <c r="F261" s="169" t="s">
        <v>298</v>
      </c>
    </row>
    <row r="262" spans="1:6" ht="15.65" customHeight="1" x14ac:dyDescent="0.35">
      <c r="A262" s="153">
        <v>44768</v>
      </c>
      <c r="B262" s="9" t="s">
        <v>15</v>
      </c>
      <c r="C262" s="9" t="s">
        <v>70</v>
      </c>
      <c r="D262" s="204" t="s">
        <v>274</v>
      </c>
      <c r="E262" s="125">
        <v>900000</v>
      </c>
      <c r="F262" s="169" t="s">
        <v>305</v>
      </c>
    </row>
    <row r="263" spans="1:6" ht="16.75" customHeight="1" x14ac:dyDescent="0.35">
      <c r="A263" s="153">
        <v>44768</v>
      </c>
      <c r="B263" s="9" t="s">
        <v>15</v>
      </c>
      <c r="C263" s="9" t="s">
        <v>70</v>
      </c>
      <c r="D263" s="204" t="s">
        <v>275</v>
      </c>
      <c r="E263" s="125">
        <v>227376</v>
      </c>
      <c r="F263" s="169" t="s">
        <v>291</v>
      </c>
    </row>
    <row r="264" spans="1:6" ht="29" x14ac:dyDescent="0.35">
      <c r="A264" s="153">
        <v>44768</v>
      </c>
      <c r="B264" s="9" t="s">
        <v>15</v>
      </c>
      <c r="C264" s="9" t="s">
        <v>70</v>
      </c>
      <c r="D264" s="204" t="s">
        <v>80</v>
      </c>
      <c r="E264" s="125">
        <v>716350</v>
      </c>
      <c r="F264" s="169" t="s">
        <v>293</v>
      </c>
    </row>
    <row r="265" spans="1:6" x14ac:dyDescent="0.35">
      <c r="A265" s="153">
        <v>44768</v>
      </c>
      <c r="B265" s="9" t="s">
        <v>15</v>
      </c>
      <c r="C265" s="9" t="s">
        <v>70</v>
      </c>
      <c r="D265" s="204" t="s">
        <v>80</v>
      </c>
      <c r="E265" s="125">
        <v>3970940</v>
      </c>
      <c r="F265" s="169" t="s">
        <v>306</v>
      </c>
    </row>
    <row r="266" spans="1:6" ht="29" x14ac:dyDescent="0.35">
      <c r="A266" s="153">
        <v>44768</v>
      </c>
      <c r="B266" s="9" t="s">
        <v>15</v>
      </c>
      <c r="C266" s="9" t="s">
        <v>70</v>
      </c>
      <c r="D266" s="204" t="s">
        <v>276</v>
      </c>
      <c r="E266" s="125">
        <v>828000</v>
      </c>
      <c r="F266" s="169" t="s">
        <v>304</v>
      </c>
    </row>
    <row r="267" spans="1:6" x14ac:dyDescent="0.35">
      <c r="A267" s="153">
        <v>44768</v>
      </c>
      <c r="B267" s="9" t="s">
        <v>15</v>
      </c>
      <c r="C267" s="9" t="s">
        <v>70</v>
      </c>
      <c r="D267" s="204" t="s">
        <v>277</v>
      </c>
      <c r="E267" s="125">
        <v>1725309</v>
      </c>
      <c r="F267" s="169" t="s">
        <v>291</v>
      </c>
    </row>
    <row r="268" spans="1:6" ht="31.25" customHeight="1" x14ac:dyDescent="0.35">
      <c r="A268" s="153">
        <v>44768</v>
      </c>
      <c r="B268" s="9" t="s">
        <v>15</v>
      </c>
      <c r="C268" s="9" t="s">
        <v>70</v>
      </c>
      <c r="D268" s="204" t="s">
        <v>278</v>
      </c>
      <c r="E268" s="125">
        <v>96300</v>
      </c>
      <c r="F268" s="169" t="s">
        <v>298</v>
      </c>
    </row>
    <row r="269" spans="1:6" ht="29" x14ac:dyDescent="0.35">
      <c r="A269" s="153">
        <v>44768</v>
      </c>
      <c r="B269" s="9" t="s">
        <v>15</v>
      </c>
      <c r="C269" s="9" t="s">
        <v>70</v>
      </c>
      <c r="D269" s="204" t="s">
        <v>279</v>
      </c>
      <c r="E269" s="125">
        <v>441000</v>
      </c>
      <c r="F269" s="169" t="s">
        <v>289</v>
      </c>
    </row>
    <row r="270" spans="1:6" ht="29" x14ac:dyDescent="0.35">
      <c r="A270" s="153">
        <v>44768</v>
      </c>
      <c r="B270" s="9" t="s">
        <v>15</v>
      </c>
      <c r="C270" s="9" t="s">
        <v>70</v>
      </c>
      <c r="D270" s="204" t="s">
        <v>280</v>
      </c>
      <c r="E270" s="125">
        <v>1008787</v>
      </c>
      <c r="F270" s="169" t="s">
        <v>290</v>
      </c>
    </row>
    <row r="271" spans="1:6" ht="15.65" customHeight="1" x14ac:dyDescent="0.35">
      <c r="A271" s="153">
        <v>44768</v>
      </c>
      <c r="B271" s="9" t="s">
        <v>15</v>
      </c>
      <c r="C271" s="9" t="s">
        <v>70</v>
      </c>
      <c r="D271" s="204" t="s">
        <v>281</v>
      </c>
      <c r="E271" s="125">
        <v>1548638</v>
      </c>
      <c r="F271" s="169" t="s">
        <v>307</v>
      </c>
    </row>
    <row r="272" spans="1:6" ht="14.4" customHeight="1" x14ac:dyDescent="0.35">
      <c r="A272" s="153">
        <v>44768</v>
      </c>
      <c r="B272" s="9" t="s">
        <v>15</v>
      </c>
      <c r="C272" s="9" t="s">
        <v>70</v>
      </c>
      <c r="D272" s="204" t="s">
        <v>282</v>
      </c>
      <c r="E272" s="125">
        <v>235534</v>
      </c>
      <c r="F272" s="169" t="s">
        <v>298</v>
      </c>
    </row>
    <row r="273" spans="1:6" ht="13.75" customHeight="1" x14ac:dyDescent="0.35">
      <c r="A273" s="153">
        <v>44768</v>
      </c>
      <c r="B273" s="9" t="s">
        <v>15</v>
      </c>
      <c r="C273" s="9" t="s">
        <v>70</v>
      </c>
      <c r="D273" s="204" t="s">
        <v>283</v>
      </c>
      <c r="E273" s="125">
        <v>319395</v>
      </c>
      <c r="F273" s="169" t="s">
        <v>298</v>
      </c>
    </row>
    <row r="274" spans="1:6" ht="14.4" customHeight="1" x14ac:dyDescent="0.35">
      <c r="A274" s="153">
        <v>44768</v>
      </c>
      <c r="B274" s="9" t="s">
        <v>15</v>
      </c>
      <c r="C274" s="9" t="s">
        <v>70</v>
      </c>
      <c r="D274" s="204" t="s">
        <v>284</v>
      </c>
      <c r="E274" s="125">
        <v>1197141</v>
      </c>
      <c r="F274" s="169" t="s">
        <v>308</v>
      </c>
    </row>
    <row r="275" spans="1:6" ht="29" x14ac:dyDescent="0.35">
      <c r="A275" s="153">
        <v>44768</v>
      </c>
      <c r="B275" s="9" t="s">
        <v>15</v>
      </c>
      <c r="C275" s="9" t="s">
        <v>70</v>
      </c>
      <c r="D275" s="204" t="s">
        <v>285</v>
      </c>
      <c r="E275" s="125">
        <v>150000</v>
      </c>
      <c r="F275" s="169" t="s">
        <v>298</v>
      </c>
    </row>
    <row r="276" spans="1:6" x14ac:dyDescent="0.35">
      <c r="A276" s="153">
        <v>44768</v>
      </c>
      <c r="B276" s="9" t="s">
        <v>15</v>
      </c>
      <c r="C276" s="9" t="s">
        <v>70</v>
      </c>
      <c r="D276" s="204" t="s">
        <v>286</v>
      </c>
      <c r="E276" s="125">
        <v>417036</v>
      </c>
      <c r="F276" s="169" t="s">
        <v>309</v>
      </c>
    </row>
    <row r="277" spans="1:6" ht="29" x14ac:dyDescent="0.35">
      <c r="A277" s="153">
        <v>44768</v>
      </c>
      <c r="B277" s="9" t="s">
        <v>15</v>
      </c>
      <c r="C277" s="9" t="s">
        <v>70</v>
      </c>
      <c r="D277" s="204" t="s">
        <v>286</v>
      </c>
      <c r="E277" s="125">
        <v>996979</v>
      </c>
      <c r="F277" s="169" t="s">
        <v>290</v>
      </c>
    </row>
    <row r="278" spans="1:6" x14ac:dyDescent="0.35">
      <c r="A278" s="153">
        <v>44768</v>
      </c>
      <c r="B278" s="9" t="s">
        <v>15</v>
      </c>
      <c r="C278" s="9" t="s">
        <v>70</v>
      </c>
      <c r="D278" s="204" t="s">
        <v>287</v>
      </c>
      <c r="E278" s="125">
        <v>600000</v>
      </c>
      <c r="F278" s="169" t="s">
        <v>310</v>
      </c>
    </row>
    <row r="279" spans="1:6" ht="14.4" customHeight="1" x14ac:dyDescent="0.35">
      <c r="A279" s="153">
        <v>44768</v>
      </c>
      <c r="B279" s="9" t="s">
        <v>15</v>
      </c>
      <c r="C279" s="9" t="s">
        <v>70</v>
      </c>
      <c r="D279" s="204" t="s">
        <v>288</v>
      </c>
      <c r="E279" s="125">
        <v>1802695</v>
      </c>
      <c r="F279" s="169" t="s">
        <v>306</v>
      </c>
    </row>
    <row r="280" spans="1:6" ht="15" customHeight="1" x14ac:dyDescent="0.35">
      <c r="A280" s="147"/>
      <c r="B280" s="97"/>
      <c r="C280" s="101"/>
      <c r="D280" s="107" t="s">
        <v>246</v>
      </c>
      <c r="E280" s="118">
        <f>SUM(E235:E279)</f>
        <v>62634416</v>
      </c>
      <c r="F280" s="157"/>
    </row>
    <row r="281" spans="1:6" ht="15" customHeight="1" x14ac:dyDescent="0.35">
      <c r="A281" s="148"/>
      <c r="B281" s="98"/>
      <c r="C281" s="103"/>
      <c r="D281" s="104" t="s">
        <v>247</v>
      </c>
      <c r="E281" s="119">
        <v>622284904</v>
      </c>
      <c r="F281" s="158"/>
    </row>
    <row r="282" spans="1:6" ht="15" customHeight="1" x14ac:dyDescent="0.35">
      <c r="A282" s="150"/>
      <c r="B282" s="99"/>
      <c r="C282" s="105"/>
      <c r="D282" s="106" t="s">
        <v>248</v>
      </c>
      <c r="E282" s="123">
        <f>E280/E281</f>
        <v>0.10065231471531888</v>
      </c>
      <c r="F282" s="159"/>
    </row>
    <row r="283" spans="1:6" ht="58" x14ac:dyDescent="0.35">
      <c r="A283" s="165">
        <v>44763</v>
      </c>
      <c r="B283" s="9" t="s">
        <v>233</v>
      </c>
      <c r="C283" s="9" t="s">
        <v>12</v>
      </c>
      <c r="D283" s="9" t="s">
        <v>13</v>
      </c>
      <c r="E283" s="4">
        <v>875968</v>
      </c>
      <c r="F283" s="170" t="s">
        <v>14</v>
      </c>
    </row>
    <row r="284" spans="1:6" ht="15" customHeight="1" x14ac:dyDescent="0.35">
      <c r="A284" s="147"/>
      <c r="B284" s="97"/>
      <c r="C284" s="97"/>
      <c r="D284" s="102" t="s">
        <v>245</v>
      </c>
      <c r="E284" s="116">
        <f>SUM(E283)</f>
        <v>875968</v>
      </c>
      <c r="F284" s="171"/>
    </row>
    <row r="285" spans="1:6" ht="15" customHeight="1" x14ac:dyDescent="0.35">
      <c r="A285" s="148"/>
      <c r="B285" s="98"/>
      <c r="C285" s="98"/>
      <c r="D285" s="104" t="s">
        <v>247</v>
      </c>
      <c r="E285" s="117">
        <v>19600000</v>
      </c>
      <c r="F285" s="167"/>
    </row>
    <row r="286" spans="1:6" ht="15" customHeight="1" x14ac:dyDescent="0.35">
      <c r="A286" s="150"/>
      <c r="B286" s="99"/>
      <c r="C286" s="99"/>
      <c r="D286" s="106" t="s">
        <v>248</v>
      </c>
      <c r="E286" s="112">
        <f>E284/E285</f>
        <v>4.4692244897959185E-2</v>
      </c>
      <c r="F286" s="168"/>
    </row>
    <row r="287" spans="1:6" ht="101.5" x14ac:dyDescent="0.35">
      <c r="A287" s="172">
        <v>44749</v>
      </c>
      <c r="B287" s="128" t="s">
        <v>15</v>
      </c>
      <c r="C287" s="129" t="s">
        <v>315</v>
      </c>
      <c r="D287" s="129" t="s">
        <v>313</v>
      </c>
      <c r="E287" s="130">
        <v>10000000</v>
      </c>
      <c r="F287" s="173" t="s">
        <v>314</v>
      </c>
    </row>
    <row r="288" spans="1:6" ht="101.5" x14ac:dyDescent="0.35">
      <c r="A288" s="172">
        <v>44749</v>
      </c>
      <c r="B288" s="128" t="s">
        <v>15</v>
      </c>
      <c r="C288" s="129" t="s">
        <v>315</v>
      </c>
      <c r="D288" s="129" t="s">
        <v>316</v>
      </c>
      <c r="E288" s="130">
        <v>50000000</v>
      </c>
      <c r="F288" s="173" t="s">
        <v>317</v>
      </c>
    </row>
    <row r="289" spans="1:6" ht="130.5" x14ac:dyDescent="0.35">
      <c r="A289" s="172">
        <v>44749</v>
      </c>
      <c r="B289" s="128" t="s">
        <v>15</v>
      </c>
      <c r="C289" s="129" t="s">
        <v>315</v>
      </c>
      <c r="D289" s="129" t="s">
        <v>318</v>
      </c>
      <c r="E289" s="130">
        <v>24000000</v>
      </c>
      <c r="F289" s="173" t="s">
        <v>319</v>
      </c>
    </row>
    <row r="290" spans="1:6" ht="72.5" x14ac:dyDescent="0.35">
      <c r="A290" s="172">
        <v>44749</v>
      </c>
      <c r="B290" s="128" t="s">
        <v>15</v>
      </c>
      <c r="C290" s="129" t="s">
        <v>315</v>
      </c>
      <c r="D290" s="129" t="s">
        <v>320</v>
      </c>
      <c r="E290" s="130">
        <v>10600000</v>
      </c>
      <c r="F290" s="173" t="s">
        <v>321</v>
      </c>
    </row>
    <row r="291" spans="1:6" ht="15" customHeight="1" x14ac:dyDescent="0.35">
      <c r="A291" s="174"/>
      <c r="B291" s="175"/>
      <c r="C291" s="175"/>
      <c r="D291" s="131" t="s">
        <v>245</v>
      </c>
      <c r="E291" s="132">
        <f>SUM(E287:E290)</f>
        <v>94600000</v>
      </c>
      <c r="F291" s="176"/>
    </row>
    <row r="292" spans="1:6" ht="15" customHeight="1" x14ac:dyDescent="0.35">
      <c r="A292" s="177"/>
      <c r="B292" s="133"/>
      <c r="C292" s="133"/>
      <c r="D292" s="104" t="s">
        <v>247</v>
      </c>
      <c r="E292" s="134">
        <v>1000000000</v>
      </c>
      <c r="F292" s="178"/>
    </row>
    <row r="293" spans="1:6" ht="15" customHeight="1" x14ac:dyDescent="0.35">
      <c r="A293" s="179"/>
      <c r="B293" s="135"/>
      <c r="C293" s="135"/>
      <c r="D293" s="106" t="s">
        <v>248</v>
      </c>
      <c r="E293" s="136">
        <f>E291/E292</f>
        <v>9.4600000000000004E-2</v>
      </c>
      <c r="F293" s="180"/>
    </row>
    <row r="294" spans="1:6" ht="29" x14ac:dyDescent="0.35">
      <c r="A294" s="153">
        <v>44741</v>
      </c>
      <c r="B294" s="122" t="s">
        <v>15</v>
      </c>
      <c r="C294" s="122" t="s">
        <v>70</v>
      </c>
      <c r="D294" s="204" t="s">
        <v>359</v>
      </c>
      <c r="E294" s="141">
        <v>97394</v>
      </c>
      <c r="F294" s="166" t="s">
        <v>371</v>
      </c>
    </row>
    <row r="295" spans="1:6" ht="29" x14ac:dyDescent="0.35">
      <c r="A295" s="153">
        <v>44741</v>
      </c>
      <c r="B295" s="122" t="s">
        <v>15</v>
      </c>
      <c r="C295" s="122" t="s">
        <v>70</v>
      </c>
      <c r="D295" s="204" t="s">
        <v>336</v>
      </c>
      <c r="E295" s="141">
        <v>104259</v>
      </c>
      <c r="F295" s="166" t="s">
        <v>298</v>
      </c>
    </row>
    <row r="296" spans="1:6" ht="29" x14ac:dyDescent="0.35">
      <c r="A296" s="153">
        <v>44741</v>
      </c>
      <c r="B296" s="122" t="s">
        <v>15</v>
      </c>
      <c r="C296" s="122" t="s">
        <v>70</v>
      </c>
      <c r="D296" s="204" t="s">
        <v>360</v>
      </c>
      <c r="E296" s="141">
        <v>79470</v>
      </c>
      <c r="F296" s="166" t="s">
        <v>298</v>
      </c>
    </row>
    <row r="297" spans="1:6" ht="29" x14ac:dyDescent="0.35">
      <c r="A297" s="153">
        <v>44741</v>
      </c>
      <c r="B297" s="122" t="s">
        <v>15</v>
      </c>
      <c r="C297" s="122" t="s">
        <v>70</v>
      </c>
      <c r="D297" s="204" t="s">
        <v>361</v>
      </c>
      <c r="E297" s="141">
        <v>415800</v>
      </c>
      <c r="F297" s="166" t="s">
        <v>298</v>
      </c>
    </row>
    <row r="298" spans="1:6" x14ac:dyDescent="0.35">
      <c r="A298" s="153">
        <v>44741</v>
      </c>
      <c r="B298" s="122" t="s">
        <v>15</v>
      </c>
      <c r="C298" s="122" t="s">
        <v>70</v>
      </c>
      <c r="D298" s="204" t="s">
        <v>362</v>
      </c>
      <c r="E298" s="141">
        <v>9941788</v>
      </c>
      <c r="F298" s="166" t="s">
        <v>333</v>
      </c>
    </row>
    <row r="299" spans="1:6" ht="43.5" x14ac:dyDescent="0.35">
      <c r="A299" s="153">
        <v>44741</v>
      </c>
      <c r="B299" s="122" t="s">
        <v>15</v>
      </c>
      <c r="C299" s="122" t="s">
        <v>70</v>
      </c>
      <c r="D299" s="204" t="s">
        <v>363</v>
      </c>
      <c r="E299" s="141">
        <v>2355147</v>
      </c>
      <c r="F299" s="166" t="s">
        <v>372</v>
      </c>
    </row>
    <row r="300" spans="1:6" ht="29" x14ac:dyDescent="0.35">
      <c r="A300" s="153">
        <v>44741</v>
      </c>
      <c r="B300" s="122" t="s">
        <v>15</v>
      </c>
      <c r="C300" s="122" t="s">
        <v>70</v>
      </c>
      <c r="D300" s="204" t="s">
        <v>364</v>
      </c>
      <c r="E300" s="141">
        <v>225000</v>
      </c>
      <c r="F300" s="166" t="s">
        <v>386</v>
      </c>
    </row>
    <row r="301" spans="1:6" x14ac:dyDescent="0.35">
      <c r="A301" s="153">
        <v>44741</v>
      </c>
      <c r="B301" s="122" t="s">
        <v>15</v>
      </c>
      <c r="C301" s="122" t="s">
        <v>70</v>
      </c>
      <c r="D301" s="204" t="s">
        <v>365</v>
      </c>
      <c r="E301" s="141">
        <v>495989</v>
      </c>
      <c r="F301" s="166" t="s">
        <v>308</v>
      </c>
    </row>
    <row r="302" spans="1:6" x14ac:dyDescent="0.35">
      <c r="A302" s="153">
        <v>44741</v>
      </c>
      <c r="B302" s="122" t="s">
        <v>15</v>
      </c>
      <c r="C302" s="122" t="s">
        <v>70</v>
      </c>
      <c r="D302" s="204" t="s">
        <v>366</v>
      </c>
      <c r="E302" s="141">
        <v>270000</v>
      </c>
      <c r="F302" s="166" t="s">
        <v>373</v>
      </c>
    </row>
    <row r="303" spans="1:6" ht="29" x14ac:dyDescent="0.35">
      <c r="A303" s="153">
        <v>44741</v>
      </c>
      <c r="B303" s="122" t="s">
        <v>15</v>
      </c>
      <c r="C303" s="122" t="s">
        <v>70</v>
      </c>
      <c r="D303" s="204" t="s">
        <v>369</v>
      </c>
      <c r="E303" s="141">
        <v>244782</v>
      </c>
      <c r="F303" s="166" t="s">
        <v>290</v>
      </c>
    </row>
    <row r="304" spans="1:6" x14ac:dyDescent="0.35">
      <c r="A304" s="153">
        <v>44741</v>
      </c>
      <c r="B304" s="122" t="s">
        <v>15</v>
      </c>
      <c r="C304" s="122" t="s">
        <v>70</v>
      </c>
      <c r="D304" s="204" t="s">
        <v>370</v>
      </c>
      <c r="E304" s="141">
        <v>7250000</v>
      </c>
      <c r="F304" s="166" t="s">
        <v>333</v>
      </c>
    </row>
    <row r="305" spans="1:6" ht="29" x14ac:dyDescent="0.35">
      <c r="A305" s="153">
        <v>44741</v>
      </c>
      <c r="B305" s="122" t="s">
        <v>15</v>
      </c>
      <c r="C305" s="122" t="s">
        <v>70</v>
      </c>
      <c r="D305" s="204" t="s">
        <v>367</v>
      </c>
      <c r="E305" s="141">
        <v>79547</v>
      </c>
      <c r="F305" s="166" t="s">
        <v>298</v>
      </c>
    </row>
    <row r="306" spans="1:6" x14ac:dyDescent="0.35">
      <c r="A306" s="153">
        <v>44741</v>
      </c>
      <c r="B306" s="122" t="s">
        <v>15</v>
      </c>
      <c r="C306" s="122" t="s">
        <v>70</v>
      </c>
      <c r="D306" s="204" t="s">
        <v>368</v>
      </c>
      <c r="E306" s="141">
        <v>523950</v>
      </c>
      <c r="F306" s="166" t="s">
        <v>374</v>
      </c>
    </row>
    <row r="307" spans="1:6" ht="15" customHeight="1" x14ac:dyDescent="0.35">
      <c r="A307" s="147"/>
      <c r="B307" s="97"/>
      <c r="C307" s="97"/>
      <c r="D307" s="102" t="s">
        <v>245</v>
      </c>
      <c r="E307" s="116">
        <f>SUM(E294:E306)</f>
        <v>22083126</v>
      </c>
      <c r="F307" s="171"/>
    </row>
    <row r="308" spans="1:6" ht="15" customHeight="1" x14ac:dyDescent="0.35">
      <c r="A308" s="148"/>
      <c r="B308" s="98"/>
      <c r="C308" s="98"/>
      <c r="D308" s="104" t="s">
        <v>247</v>
      </c>
      <c r="E308" s="117">
        <v>371694738</v>
      </c>
      <c r="F308" s="167"/>
    </row>
    <row r="309" spans="1:6" ht="15" customHeight="1" x14ac:dyDescent="0.35">
      <c r="A309" s="150"/>
      <c r="B309" s="99"/>
      <c r="C309" s="99"/>
      <c r="D309" s="106" t="s">
        <v>248</v>
      </c>
      <c r="E309" s="112">
        <f>E307/E308</f>
        <v>5.9411995227115648E-2</v>
      </c>
      <c r="F309" s="168"/>
    </row>
    <row r="310" spans="1:6" ht="72.5" x14ac:dyDescent="0.35">
      <c r="A310" s="181">
        <v>44719</v>
      </c>
      <c r="B310" s="140" t="s">
        <v>15</v>
      </c>
      <c r="C310" s="140" t="s">
        <v>70</v>
      </c>
      <c r="D310" s="204" t="s">
        <v>335</v>
      </c>
      <c r="E310" s="138">
        <v>311400</v>
      </c>
      <c r="F310" s="182" t="s">
        <v>350</v>
      </c>
    </row>
    <row r="311" spans="1:6" ht="29" x14ac:dyDescent="0.35">
      <c r="A311" s="181">
        <v>44719</v>
      </c>
      <c r="B311" s="140" t="s">
        <v>15</v>
      </c>
      <c r="C311" s="140" t="s">
        <v>70</v>
      </c>
      <c r="D311" s="204" t="s">
        <v>336</v>
      </c>
      <c r="E311" s="138">
        <v>940000</v>
      </c>
      <c r="F311" s="182" t="s">
        <v>351</v>
      </c>
    </row>
    <row r="312" spans="1:6" x14ac:dyDescent="0.35">
      <c r="A312" s="181">
        <v>44719</v>
      </c>
      <c r="B312" s="140" t="s">
        <v>15</v>
      </c>
      <c r="C312" s="140" t="s">
        <v>70</v>
      </c>
      <c r="D312" s="204" t="s">
        <v>337</v>
      </c>
      <c r="E312" s="138">
        <v>300000</v>
      </c>
      <c r="F312" s="182" t="s">
        <v>352</v>
      </c>
    </row>
    <row r="313" spans="1:6" x14ac:dyDescent="0.35">
      <c r="A313" s="181">
        <v>44719</v>
      </c>
      <c r="B313" s="140" t="s">
        <v>15</v>
      </c>
      <c r="C313" s="140" t="s">
        <v>70</v>
      </c>
      <c r="D313" s="204" t="s">
        <v>338</v>
      </c>
      <c r="E313" s="138">
        <v>127400</v>
      </c>
      <c r="F313" s="182" t="s">
        <v>352</v>
      </c>
    </row>
    <row r="314" spans="1:6" ht="43.5" x14ac:dyDescent="0.35">
      <c r="A314" s="181">
        <v>44719</v>
      </c>
      <c r="B314" s="140" t="s">
        <v>15</v>
      </c>
      <c r="C314" s="140" t="s">
        <v>70</v>
      </c>
      <c r="D314" s="204" t="s">
        <v>339</v>
      </c>
      <c r="E314" s="138">
        <v>398700</v>
      </c>
      <c r="F314" s="182" t="s">
        <v>353</v>
      </c>
    </row>
    <row r="315" spans="1:6" ht="43.5" x14ac:dyDescent="0.35">
      <c r="A315" s="181">
        <v>44719</v>
      </c>
      <c r="B315" s="140" t="s">
        <v>15</v>
      </c>
      <c r="C315" s="140" t="s">
        <v>70</v>
      </c>
      <c r="D315" s="122" t="s">
        <v>340</v>
      </c>
      <c r="E315" s="138">
        <v>7871393</v>
      </c>
      <c r="F315" s="182" t="s">
        <v>354</v>
      </c>
    </row>
    <row r="316" spans="1:6" ht="29" x14ac:dyDescent="0.35">
      <c r="A316" s="181">
        <v>44719</v>
      </c>
      <c r="B316" s="140" t="s">
        <v>15</v>
      </c>
      <c r="C316" s="140" t="s">
        <v>70</v>
      </c>
      <c r="D316" s="204" t="s">
        <v>341</v>
      </c>
      <c r="E316" s="138">
        <v>90000</v>
      </c>
      <c r="F316" s="182" t="s">
        <v>298</v>
      </c>
    </row>
    <row r="317" spans="1:6" ht="29" x14ac:dyDescent="0.35">
      <c r="A317" s="181">
        <v>44719</v>
      </c>
      <c r="B317" s="140" t="s">
        <v>15</v>
      </c>
      <c r="C317" s="140" t="s">
        <v>70</v>
      </c>
      <c r="D317" s="204" t="s">
        <v>272</v>
      </c>
      <c r="E317" s="138">
        <v>138622</v>
      </c>
      <c r="F317" s="182" t="s">
        <v>298</v>
      </c>
    </row>
    <row r="318" spans="1:6" x14ac:dyDescent="0.35">
      <c r="A318" s="181">
        <v>44719</v>
      </c>
      <c r="B318" s="140" t="s">
        <v>15</v>
      </c>
      <c r="C318" s="140" t="s">
        <v>70</v>
      </c>
      <c r="D318" s="204" t="s">
        <v>342</v>
      </c>
      <c r="E318" s="138">
        <v>4600587</v>
      </c>
      <c r="F318" s="182" t="s">
        <v>291</v>
      </c>
    </row>
    <row r="319" spans="1:6" ht="29" x14ac:dyDescent="0.35">
      <c r="A319" s="181">
        <v>44719</v>
      </c>
      <c r="B319" s="140" t="s">
        <v>15</v>
      </c>
      <c r="C319" s="140" t="s">
        <v>70</v>
      </c>
      <c r="D319" s="204" t="s">
        <v>343</v>
      </c>
      <c r="E319" s="138">
        <v>227250</v>
      </c>
      <c r="F319" s="182" t="s">
        <v>298</v>
      </c>
    </row>
    <row r="320" spans="1:6" ht="43.5" x14ac:dyDescent="0.35">
      <c r="A320" s="181">
        <v>44719</v>
      </c>
      <c r="B320" s="140" t="s">
        <v>15</v>
      </c>
      <c r="C320" s="140" t="s">
        <v>70</v>
      </c>
      <c r="D320" s="204" t="s">
        <v>344</v>
      </c>
      <c r="E320" s="138">
        <v>10777519</v>
      </c>
      <c r="F320" s="182" t="s">
        <v>355</v>
      </c>
    </row>
    <row r="321" spans="1:6" ht="58" x14ac:dyDescent="0.35">
      <c r="A321" s="181">
        <v>44719</v>
      </c>
      <c r="B321" s="140" t="s">
        <v>15</v>
      </c>
      <c r="C321" s="140" t="s">
        <v>70</v>
      </c>
      <c r="D321" s="204" t="s">
        <v>328</v>
      </c>
      <c r="E321" s="138">
        <v>308244</v>
      </c>
      <c r="F321" s="182" t="s">
        <v>358</v>
      </c>
    </row>
    <row r="322" spans="1:6" x14ac:dyDescent="0.35">
      <c r="A322" s="181">
        <v>44719</v>
      </c>
      <c r="B322" s="140" t="s">
        <v>15</v>
      </c>
      <c r="C322" s="140" t="s">
        <v>70</v>
      </c>
      <c r="D322" s="204" t="s">
        <v>280</v>
      </c>
      <c r="E322" s="138">
        <v>1010846</v>
      </c>
      <c r="F322" s="182" t="s">
        <v>291</v>
      </c>
    </row>
    <row r="323" spans="1:6" ht="43.75" customHeight="1" x14ac:dyDescent="0.35">
      <c r="A323" s="181">
        <v>44719</v>
      </c>
      <c r="B323" s="140" t="s">
        <v>15</v>
      </c>
      <c r="C323" s="140" t="s">
        <v>70</v>
      </c>
      <c r="D323" s="204" t="s">
        <v>345</v>
      </c>
      <c r="E323" s="138">
        <v>95000</v>
      </c>
      <c r="F323" s="182" t="s">
        <v>297</v>
      </c>
    </row>
    <row r="324" spans="1:6" ht="29" x14ac:dyDescent="0.35">
      <c r="A324" s="181">
        <v>44719</v>
      </c>
      <c r="B324" s="140" t="s">
        <v>15</v>
      </c>
      <c r="C324" s="140" t="s">
        <v>70</v>
      </c>
      <c r="D324" s="204" t="s">
        <v>346</v>
      </c>
      <c r="E324" s="138">
        <v>7146526</v>
      </c>
      <c r="F324" s="182" t="s">
        <v>387</v>
      </c>
    </row>
    <row r="325" spans="1:6" ht="29" x14ac:dyDescent="0.35">
      <c r="A325" s="181">
        <v>44719</v>
      </c>
      <c r="B325" s="140" t="s">
        <v>15</v>
      </c>
      <c r="C325" s="140" t="s">
        <v>70</v>
      </c>
      <c r="D325" s="204" t="s">
        <v>347</v>
      </c>
      <c r="E325" s="138">
        <v>2014750</v>
      </c>
      <c r="F325" s="182" t="s">
        <v>357</v>
      </c>
    </row>
    <row r="326" spans="1:6" ht="29" x14ac:dyDescent="0.35">
      <c r="A326" s="181">
        <v>44719</v>
      </c>
      <c r="B326" s="140" t="s">
        <v>15</v>
      </c>
      <c r="C326" s="140" t="s">
        <v>70</v>
      </c>
      <c r="D326" s="204" t="s">
        <v>348</v>
      </c>
      <c r="E326" s="138">
        <v>98478</v>
      </c>
      <c r="F326" s="182" t="s">
        <v>356</v>
      </c>
    </row>
    <row r="327" spans="1:6" ht="29" x14ac:dyDescent="0.35">
      <c r="A327" s="181">
        <v>44719</v>
      </c>
      <c r="B327" s="140" t="s">
        <v>15</v>
      </c>
      <c r="C327" s="140" t="s">
        <v>70</v>
      </c>
      <c r="D327" s="204" t="s">
        <v>349</v>
      </c>
      <c r="E327" s="138">
        <v>79969</v>
      </c>
      <c r="F327" s="182" t="s">
        <v>298</v>
      </c>
    </row>
    <row r="328" spans="1:6" ht="15" customHeight="1" x14ac:dyDescent="0.35">
      <c r="A328" s="174"/>
      <c r="B328" s="175"/>
      <c r="C328" s="175"/>
      <c r="D328" s="131" t="s">
        <v>245</v>
      </c>
      <c r="E328" s="139">
        <f>SUM(E310:E327)</f>
        <v>36536684</v>
      </c>
      <c r="F328" s="183"/>
    </row>
    <row r="329" spans="1:6" ht="15" customHeight="1" x14ac:dyDescent="0.35">
      <c r="A329" s="177"/>
      <c r="B329" s="133"/>
      <c r="C329" s="133"/>
      <c r="D329" s="104" t="s">
        <v>247</v>
      </c>
      <c r="E329" s="134">
        <v>518182260</v>
      </c>
      <c r="F329" s="178"/>
    </row>
    <row r="330" spans="1:6" ht="15" customHeight="1" x14ac:dyDescent="0.35">
      <c r="A330" s="179"/>
      <c r="B330" s="135"/>
      <c r="C330" s="135"/>
      <c r="D330" s="106" t="s">
        <v>248</v>
      </c>
      <c r="E330" s="136">
        <f>E328/E329</f>
        <v>7.0509330056957184E-2</v>
      </c>
      <c r="F330" s="180"/>
    </row>
    <row r="331" spans="1:6" x14ac:dyDescent="0.35">
      <c r="A331" s="165">
        <v>44693</v>
      </c>
      <c r="B331" s="10" t="s">
        <v>15</v>
      </c>
      <c r="C331" s="10" t="s">
        <v>70</v>
      </c>
      <c r="D331" s="10" t="s">
        <v>322</v>
      </c>
      <c r="E331" s="192">
        <v>169200</v>
      </c>
      <c r="F331" s="170" t="s">
        <v>302</v>
      </c>
    </row>
    <row r="332" spans="1:6" ht="29" x14ac:dyDescent="0.35">
      <c r="A332" s="165">
        <v>44693</v>
      </c>
      <c r="B332" s="10" t="s">
        <v>15</v>
      </c>
      <c r="C332" s="10" t="s">
        <v>70</v>
      </c>
      <c r="D332" s="10" t="s">
        <v>323</v>
      </c>
      <c r="E332" s="192">
        <v>101520</v>
      </c>
      <c r="F332" s="170" t="s">
        <v>298</v>
      </c>
    </row>
    <row r="333" spans="1:6" ht="29" x14ac:dyDescent="0.35">
      <c r="A333" s="165">
        <v>44693</v>
      </c>
      <c r="B333" s="10" t="s">
        <v>15</v>
      </c>
      <c r="C333" s="10" t="s">
        <v>70</v>
      </c>
      <c r="D333" s="10" t="s">
        <v>268</v>
      </c>
      <c r="E333" s="192">
        <v>89700</v>
      </c>
      <c r="F333" s="170" t="s">
        <v>298</v>
      </c>
    </row>
    <row r="334" spans="1:6" x14ac:dyDescent="0.35">
      <c r="A334" s="165">
        <v>44693</v>
      </c>
      <c r="B334" s="10" t="s">
        <v>15</v>
      </c>
      <c r="C334" s="10" t="s">
        <v>70</v>
      </c>
      <c r="D334" s="204" t="s">
        <v>324</v>
      </c>
      <c r="E334" s="193">
        <v>355500</v>
      </c>
      <c r="F334" s="166" t="s">
        <v>333</v>
      </c>
    </row>
    <row r="335" spans="1:6" ht="29" x14ac:dyDescent="0.35">
      <c r="A335" s="165">
        <v>44693</v>
      </c>
      <c r="B335" s="10" t="s">
        <v>15</v>
      </c>
      <c r="C335" s="10" t="s">
        <v>70</v>
      </c>
      <c r="D335" s="204" t="s">
        <v>325</v>
      </c>
      <c r="E335" s="193">
        <v>4692600</v>
      </c>
      <c r="F335" s="166" t="s">
        <v>332</v>
      </c>
    </row>
    <row r="336" spans="1:6" x14ac:dyDescent="0.35">
      <c r="A336" s="165">
        <v>44693</v>
      </c>
      <c r="B336" s="10" t="s">
        <v>15</v>
      </c>
      <c r="C336" s="10" t="s">
        <v>70</v>
      </c>
      <c r="D336" s="204" t="s">
        <v>326</v>
      </c>
      <c r="E336" s="193">
        <v>1058400</v>
      </c>
      <c r="F336" s="166" t="s">
        <v>334</v>
      </c>
    </row>
    <row r="337" spans="1:6" ht="43.5" x14ac:dyDescent="0.35">
      <c r="A337" s="165">
        <v>44693</v>
      </c>
      <c r="B337" s="10" t="s">
        <v>15</v>
      </c>
      <c r="C337" s="10" t="s">
        <v>70</v>
      </c>
      <c r="D337" s="204" t="s">
        <v>389</v>
      </c>
      <c r="E337" s="193">
        <v>445141</v>
      </c>
      <c r="F337" s="166" t="s">
        <v>515</v>
      </c>
    </row>
    <row r="338" spans="1:6" x14ac:dyDescent="0.35">
      <c r="A338" s="165">
        <v>44693</v>
      </c>
      <c r="B338" s="10" t="s">
        <v>15</v>
      </c>
      <c r="C338" s="10" t="s">
        <v>70</v>
      </c>
      <c r="D338" s="204" t="s">
        <v>327</v>
      </c>
      <c r="E338" s="193">
        <v>1112003</v>
      </c>
      <c r="F338" s="166" t="s">
        <v>310</v>
      </c>
    </row>
    <row r="339" spans="1:6" x14ac:dyDescent="0.35">
      <c r="A339" s="165">
        <v>44693</v>
      </c>
      <c r="B339" s="10" t="s">
        <v>15</v>
      </c>
      <c r="C339" s="10" t="s">
        <v>70</v>
      </c>
      <c r="D339" s="204" t="s">
        <v>328</v>
      </c>
      <c r="E339" s="193">
        <v>825006</v>
      </c>
      <c r="F339" s="166" t="s">
        <v>333</v>
      </c>
    </row>
    <row r="340" spans="1:6" x14ac:dyDescent="0.35">
      <c r="A340" s="165">
        <v>44693</v>
      </c>
      <c r="B340" s="10" t="s">
        <v>15</v>
      </c>
      <c r="C340" s="10" t="s">
        <v>70</v>
      </c>
      <c r="D340" s="204" t="s">
        <v>329</v>
      </c>
      <c r="E340" s="193">
        <v>1777500</v>
      </c>
      <c r="F340" s="166" t="s">
        <v>310</v>
      </c>
    </row>
    <row r="341" spans="1:6" ht="29" x14ac:dyDescent="0.35">
      <c r="A341" s="165">
        <v>44693</v>
      </c>
      <c r="B341" s="10" t="s">
        <v>15</v>
      </c>
      <c r="C341" s="10" t="s">
        <v>70</v>
      </c>
      <c r="D341" s="204" t="s">
        <v>330</v>
      </c>
      <c r="E341" s="193">
        <v>143876</v>
      </c>
      <c r="F341" s="166" t="s">
        <v>298</v>
      </c>
    </row>
    <row r="342" spans="1:6" ht="29" x14ac:dyDescent="0.35">
      <c r="A342" s="165">
        <v>44693</v>
      </c>
      <c r="B342" s="10" t="s">
        <v>15</v>
      </c>
      <c r="C342" s="10" t="s">
        <v>70</v>
      </c>
      <c r="D342" s="204" t="s">
        <v>331</v>
      </c>
      <c r="E342" s="193">
        <v>300000</v>
      </c>
      <c r="F342" s="166" t="s">
        <v>290</v>
      </c>
    </row>
    <row r="343" spans="1:6" ht="15" customHeight="1" x14ac:dyDescent="0.35">
      <c r="A343" s="184"/>
      <c r="B343" s="137"/>
      <c r="C343" s="137"/>
      <c r="D343" s="102" t="s">
        <v>245</v>
      </c>
      <c r="E343" s="116">
        <f>SUM(E331:E342)</f>
        <v>11070446</v>
      </c>
      <c r="F343" s="176"/>
    </row>
    <row r="344" spans="1:6" ht="15" customHeight="1" x14ac:dyDescent="0.35">
      <c r="A344" s="177"/>
      <c r="B344" s="133"/>
      <c r="C344" s="133"/>
      <c r="D344" s="104" t="s">
        <v>247</v>
      </c>
      <c r="E344" s="117">
        <v>608114658</v>
      </c>
      <c r="F344" s="178"/>
    </row>
    <row r="345" spans="1:6" ht="15" customHeight="1" thickBot="1" x14ac:dyDescent="0.4">
      <c r="A345" s="185"/>
      <c r="B345" s="186"/>
      <c r="C345" s="186"/>
      <c r="D345" s="187" t="s">
        <v>248</v>
      </c>
      <c r="E345" s="188">
        <f>E343/E344</f>
        <v>1.8204537342364144E-2</v>
      </c>
      <c r="F345" s="189"/>
    </row>
    <row r="346" spans="1:6" x14ac:dyDescent="0.35">
      <c r="A346" s="7"/>
      <c r="B346" s="7"/>
      <c r="C346" s="7"/>
      <c r="D346" s="7"/>
      <c r="E346" s="7"/>
    </row>
    <row r="347" spans="1:6" ht="15" thickBot="1" x14ac:dyDescent="0.4"/>
    <row r="348" spans="1:6" ht="29.5" thickBot="1" x14ac:dyDescent="0.4">
      <c r="D348" s="222" t="s">
        <v>582</v>
      </c>
      <c r="E348" s="190">
        <f>E152+E156+E160+E168+E172+E196+E213+E221+E232+E280+E284+E291+E307+E328+E343+E143+E136+E132+E67+E120+E124+E128+E47+E58+E39+E28+E5+E11+E24</f>
        <v>1895893272.5699999</v>
      </c>
      <c r="F348" s="191" t="s">
        <v>613</v>
      </c>
    </row>
    <row r="349" spans="1:6" ht="15" thickBot="1" x14ac:dyDescent="0.4">
      <c r="D349" s="222" t="s">
        <v>559</v>
      </c>
      <c r="E349" s="126">
        <f>'FY22 - IIJA FEMA '!C121</f>
        <v>255944942</v>
      </c>
      <c r="F349" s="127" t="s">
        <v>311</v>
      </c>
    </row>
    <row r="350" spans="1:6" ht="15" thickBot="1" x14ac:dyDescent="0.4">
      <c r="D350" s="210"/>
      <c r="E350" s="211"/>
      <c r="F350" s="212"/>
    </row>
    <row r="351" spans="1:6" ht="15" customHeight="1" thickBot="1" x14ac:dyDescent="0.4">
      <c r="D351" s="219" t="s">
        <v>579</v>
      </c>
      <c r="E351" s="220">
        <f>E348+E349</f>
        <v>2151838214.5699997</v>
      </c>
      <c r="F351" s="221" t="s">
        <v>615</v>
      </c>
    </row>
    <row r="352" spans="1:6" ht="15" customHeight="1" thickBot="1" x14ac:dyDescent="0.4">
      <c r="D352" s="216" t="s">
        <v>580</v>
      </c>
      <c r="E352" s="217">
        <f>E344+E329+E308+E292+E285+E281+E233+E222+E214+E197+E173+E169+E161+E157+E153+E137+E129+E133+E125+E121+E68+E59+E48+E40+E144+E29+E6+E12+E25</f>
        <v>17872284149.5</v>
      </c>
      <c r="F352" s="218"/>
    </row>
    <row r="353" spans="1:6" ht="15" customHeight="1" thickBot="1" x14ac:dyDescent="0.4">
      <c r="D353" s="213" t="s">
        <v>581</v>
      </c>
      <c r="E353" s="214">
        <f>E351/E352</f>
        <v>0.12040085064505872</v>
      </c>
      <c r="F353" s="215"/>
    </row>
    <row r="354" spans="1:6" ht="15" customHeight="1" x14ac:dyDescent="0.35"/>
    <row r="356" spans="1:6" x14ac:dyDescent="0.35">
      <c r="A356" s="142"/>
    </row>
    <row r="358" spans="1:6" x14ac:dyDescent="0.35">
      <c r="A358" s="12" t="s">
        <v>614</v>
      </c>
    </row>
  </sheetData>
  <autoFilter ref="A3:F3" xr:uid="{DC3D37DC-1FB0-42D0-A927-2A705E830BE0}"/>
  <printOptions horizontalCentered="1"/>
  <pageMargins left="0.25" right="0.25" top="0.75" bottom="0.75" header="0.3" footer="0.3"/>
  <pageSetup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133B1-EDF3-46D4-889A-5DC9436BF6DF}">
  <dimension ref="A1:G123"/>
  <sheetViews>
    <sheetView workbookViewId="0">
      <selection activeCell="H12" sqref="H12"/>
    </sheetView>
  </sheetViews>
  <sheetFormatPr defaultRowHeight="14.5" x14ac:dyDescent="0.35"/>
  <cols>
    <col min="1" max="1" width="34.54296875" style="29" customWidth="1"/>
    <col min="2" max="2" width="48.08984375" style="29" customWidth="1"/>
    <col min="3" max="3" width="14.6328125" style="31" customWidth="1"/>
    <col min="4" max="5" width="14.36328125" style="20" customWidth="1"/>
  </cols>
  <sheetData>
    <row r="1" spans="1:6" s="244" customFormat="1" ht="20" customHeight="1" x14ac:dyDescent="0.35">
      <c r="A1" s="239" t="s">
        <v>577</v>
      </c>
      <c r="B1" s="240"/>
      <c r="C1" s="240"/>
      <c r="D1" s="240"/>
      <c r="E1" s="261"/>
      <c r="F1" s="259"/>
    </row>
    <row r="2" spans="1:6" s="244" customFormat="1" ht="20" customHeight="1" thickBot="1" x14ac:dyDescent="0.4">
      <c r="A2" s="245" t="s">
        <v>578</v>
      </c>
      <c r="B2" s="246"/>
      <c r="C2" s="246"/>
      <c r="D2" s="246"/>
      <c r="E2" s="262"/>
      <c r="F2" s="260"/>
    </row>
    <row r="4" spans="1:6" x14ac:dyDescent="0.35">
      <c r="A4" s="21" t="s">
        <v>116</v>
      </c>
      <c r="B4" s="22"/>
      <c r="C4" s="23"/>
    </row>
    <row r="6" spans="1:6" x14ac:dyDescent="0.35">
      <c r="A6" s="24" t="s">
        <v>117</v>
      </c>
      <c r="B6" s="24" t="s">
        <v>118</v>
      </c>
      <c r="C6" s="25" t="s">
        <v>119</v>
      </c>
    </row>
    <row r="7" spans="1:6" x14ac:dyDescent="0.35">
      <c r="A7" s="24" t="s">
        <v>120</v>
      </c>
      <c r="B7" s="26">
        <v>57035623</v>
      </c>
      <c r="C7" s="27">
        <f>B7/B8</f>
        <v>0.13743523614457831</v>
      </c>
    </row>
    <row r="8" spans="1:6" x14ac:dyDescent="0.35">
      <c r="A8" s="24" t="s">
        <v>121</v>
      </c>
      <c r="B8" s="26">
        <v>415000000</v>
      </c>
      <c r="C8" s="28"/>
    </row>
    <row r="9" spans="1:6" x14ac:dyDescent="0.35">
      <c r="B9" s="30"/>
    </row>
    <row r="10" spans="1:6" x14ac:dyDescent="0.35">
      <c r="A10" s="21" t="s">
        <v>122</v>
      </c>
      <c r="B10" s="22"/>
      <c r="C10" s="23"/>
    </row>
    <row r="11" spans="1:6" ht="15.5" x14ac:dyDescent="0.35">
      <c r="C11" s="32"/>
    </row>
    <row r="12" spans="1:6" x14ac:dyDescent="0.35">
      <c r="A12" s="24" t="s">
        <v>123</v>
      </c>
      <c r="B12" s="24" t="s">
        <v>118</v>
      </c>
      <c r="C12" s="33" t="s">
        <v>119</v>
      </c>
      <c r="D12" s="34"/>
    </row>
    <row r="13" spans="1:6" x14ac:dyDescent="0.35">
      <c r="A13" s="35" t="s">
        <v>124</v>
      </c>
      <c r="B13" s="36">
        <v>5250000</v>
      </c>
      <c r="C13" s="37"/>
    </row>
    <row r="14" spans="1:6" x14ac:dyDescent="0.35">
      <c r="A14" s="35" t="s">
        <v>125</v>
      </c>
      <c r="B14" s="36">
        <v>37049000</v>
      </c>
      <c r="C14" s="38"/>
    </row>
    <row r="15" spans="1:6" x14ac:dyDescent="0.35">
      <c r="A15" s="35" t="s">
        <v>126</v>
      </c>
      <c r="B15" s="36">
        <v>67182000</v>
      </c>
      <c r="C15" s="38"/>
    </row>
    <row r="16" spans="1:6" x14ac:dyDescent="0.35">
      <c r="A16" s="35" t="s">
        <v>127</v>
      </c>
      <c r="B16" s="36">
        <v>3900000</v>
      </c>
      <c r="C16" s="38"/>
    </row>
    <row r="17" spans="1:3" x14ac:dyDescent="0.35">
      <c r="A17" s="35" t="s">
        <v>128</v>
      </c>
      <c r="B17" s="36">
        <v>3800000</v>
      </c>
      <c r="C17" s="38"/>
    </row>
    <row r="18" spans="1:3" x14ac:dyDescent="0.35">
      <c r="A18" s="35" t="s">
        <v>129</v>
      </c>
      <c r="B18" s="36">
        <v>16696000</v>
      </c>
      <c r="C18" s="38"/>
    </row>
    <row r="19" spans="1:3" x14ac:dyDescent="0.35">
      <c r="A19" s="24" t="s">
        <v>120</v>
      </c>
      <c r="B19" s="39">
        <f>SUM(B13:B18)</f>
        <v>133877000</v>
      </c>
      <c r="C19" s="27">
        <f>B19/B20</f>
        <v>0.21768617886178862</v>
      </c>
    </row>
    <row r="20" spans="1:3" x14ac:dyDescent="0.35">
      <c r="A20" s="24" t="s">
        <v>121</v>
      </c>
      <c r="B20" s="39">
        <v>615000000</v>
      </c>
      <c r="C20" s="40"/>
    </row>
    <row r="22" spans="1:3" x14ac:dyDescent="0.35">
      <c r="A22" s="21" t="s">
        <v>130</v>
      </c>
    </row>
    <row r="24" spans="1:3" x14ac:dyDescent="0.35">
      <c r="A24" s="24" t="s">
        <v>117</v>
      </c>
      <c r="B24" s="24" t="s">
        <v>118</v>
      </c>
      <c r="C24" s="25" t="s">
        <v>119</v>
      </c>
    </row>
    <row r="25" spans="1:3" x14ac:dyDescent="0.35">
      <c r="A25" s="24" t="s">
        <v>120</v>
      </c>
      <c r="B25" s="26">
        <v>13600000</v>
      </c>
      <c r="C25" s="27">
        <f>B25/B26</f>
        <v>0.15111111111111111</v>
      </c>
    </row>
    <row r="26" spans="1:3" x14ac:dyDescent="0.35">
      <c r="A26" s="24" t="s">
        <v>121</v>
      </c>
      <c r="B26" s="26">
        <v>90000000</v>
      </c>
      <c r="C26" s="28"/>
    </row>
    <row r="28" spans="1:3" x14ac:dyDescent="0.35">
      <c r="A28" s="21" t="s">
        <v>131</v>
      </c>
    </row>
    <row r="29" spans="1:3" x14ac:dyDescent="0.35">
      <c r="A29" s="22"/>
    </row>
    <row r="30" spans="1:3" x14ac:dyDescent="0.35">
      <c r="A30" s="24" t="s">
        <v>132</v>
      </c>
      <c r="B30" s="24" t="s">
        <v>118</v>
      </c>
      <c r="C30" s="33" t="s">
        <v>119</v>
      </c>
    </row>
    <row r="31" spans="1:3" x14ac:dyDescent="0.35">
      <c r="A31" s="35" t="s">
        <v>133</v>
      </c>
      <c r="B31" s="36">
        <v>207000</v>
      </c>
      <c r="C31" s="37"/>
    </row>
    <row r="32" spans="1:3" x14ac:dyDescent="0.35">
      <c r="A32" s="35" t="s">
        <v>134</v>
      </c>
      <c r="B32" s="36">
        <v>505032</v>
      </c>
      <c r="C32" s="38"/>
    </row>
    <row r="33" spans="1:7" ht="29" x14ac:dyDescent="0.35">
      <c r="A33" s="35" t="s">
        <v>135</v>
      </c>
      <c r="B33" s="36">
        <v>1229949</v>
      </c>
      <c r="C33" s="38"/>
    </row>
    <row r="34" spans="1:7" x14ac:dyDescent="0.35">
      <c r="A34" s="35" t="s">
        <v>136</v>
      </c>
      <c r="B34" s="36">
        <v>260700</v>
      </c>
      <c r="C34" s="38"/>
    </row>
    <row r="35" spans="1:7" x14ac:dyDescent="0.35">
      <c r="A35" s="35" t="s">
        <v>137</v>
      </c>
      <c r="B35" s="36">
        <v>700000</v>
      </c>
      <c r="C35" s="38"/>
    </row>
    <row r="36" spans="1:7" x14ac:dyDescent="0.35">
      <c r="A36" s="24" t="s">
        <v>120</v>
      </c>
      <c r="B36" s="39">
        <f>SUM(B31:B35)</f>
        <v>2902681</v>
      </c>
      <c r="C36" s="27">
        <f>B36/B37</f>
        <v>0.19351206666666668</v>
      </c>
    </row>
    <row r="37" spans="1:7" x14ac:dyDescent="0.35">
      <c r="A37" s="24" t="s">
        <v>121</v>
      </c>
      <c r="B37" s="26">
        <v>15000000</v>
      </c>
      <c r="C37" s="41"/>
    </row>
    <row r="39" spans="1:7" x14ac:dyDescent="0.35">
      <c r="A39" s="21" t="s">
        <v>138</v>
      </c>
    </row>
    <row r="41" spans="1:7" ht="29" x14ac:dyDescent="0.35">
      <c r="A41" s="24" t="s">
        <v>139</v>
      </c>
      <c r="B41" s="24" t="s">
        <v>118</v>
      </c>
      <c r="C41" s="42" t="s">
        <v>140</v>
      </c>
      <c r="D41" s="43" t="s">
        <v>141</v>
      </c>
      <c r="E41" s="43" t="s">
        <v>119</v>
      </c>
    </row>
    <row r="42" spans="1:7" ht="15.5" x14ac:dyDescent="0.35">
      <c r="A42" s="19" t="s">
        <v>124</v>
      </c>
      <c r="B42" s="44">
        <v>150000</v>
      </c>
      <c r="C42" s="45"/>
      <c r="D42" s="37"/>
      <c r="E42" s="37"/>
      <c r="F42" s="46"/>
      <c r="G42" s="47"/>
    </row>
    <row r="43" spans="1:7" ht="15.5" x14ac:dyDescent="0.35">
      <c r="A43" s="19" t="s">
        <v>125</v>
      </c>
      <c r="B43" s="44">
        <v>2281974</v>
      </c>
      <c r="C43" s="48"/>
      <c r="D43" s="49"/>
      <c r="E43" s="50"/>
      <c r="F43" s="46"/>
      <c r="G43" s="47"/>
    </row>
    <row r="44" spans="1:7" ht="15.5" x14ac:dyDescent="0.35">
      <c r="A44" s="19" t="s">
        <v>142</v>
      </c>
      <c r="B44" s="44">
        <v>4632169</v>
      </c>
      <c r="C44" s="48"/>
      <c r="D44" s="49"/>
      <c r="E44" s="50"/>
      <c r="F44" s="46"/>
      <c r="G44" s="47"/>
    </row>
    <row r="45" spans="1:7" ht="15.5" x14ac:dyDescent="0.35">
      <c r="A45" s="19" t="s">
        <v>127</v>
      </c>
      <c r="B45" s="44">
        <v>450000</v>
      </c>
      <c r="C45" s="48"/>
      <c r="D45" s="49"/>
      <c r="E45" s="50"/>
      <c r="F45" s="46"/>
      <c r="G45" s="47"/>
    </row>
    <row r="46" spans="1:7" ht="14.4" customHeight="1" x14ac:dyDescent="0.35">
      <c r="A46" s="19" t="s">
        <v>128</v>
      </c>
      <c r="B46" s="44">
        <v>1911111</v>
      </c>
      <c r="C46" s="48"/>
      <c r="D46" s="49"/>
      <c r="E46" s="50"/>
      <c r="F46" s="46"/>
      <c r="G46" s="47"/>
    </row>
    <row r="47" spans="1:7" ht="15.5" x14ac:dyDescent="0.35">
      <c r="A47" s="19" t="s">
        <v>129</v>
      </c>
      <c r="B47" s="44">
        <v>1914462</v>
      </c>
      <c r="C47" s="48"/>
      <c r="D47" s="49"/>
      <c r="E47" s="50"/>
      <c r="F47" s="46"/>
      <c r="G47" s="47"/>
    </row>
    <row r="48" spans="1:7" x14ac:dyDescent="0.35">
      <c r="A48" s="24" t="s">
        <v>120</v>
      </c>
      <c r="B48" s="51">
        <f>SUM(B42:B47)</f>
        <v>11339716</v>
      </c>
      <c r="C48" s="52">
        <v>596827</v>
      </c>
      <c r="D48" s="53">
        <v>11936543</v>
      </c>
      <c r="E48" s="27">
        <f>D48/D49</f>
        <v>9.5492344000000007E-2</v>
      </c>
    </row>
    <row r="49" spans="1:5" x14ac:dyDescent="0.35">
      <c r="A49" s="24" t="s">
        <v>121</v>
      </c>
      <c r="B49" s="54"/>
      <c r="C49" s="28"/>
      <c r="D49" s="55">
        <v>125000000</v>
      </c>
      <c r="E49" s="56"/>
    </row>
    <row r="50" spans="1:5" x14ac:dyDescent="0.35">
      <c r="D50" s="57"/>
    </row>
    <row r="51" spans="1:5" x14ac:dyDescent="0.35">
      <c r="A51" s="21" t="s">
        <v>143</v>
      </c>
    </row>
    <row r="53" spans="1:5" ht="29" x14ac:dyDescent="0.35">
      <c r="A53" s="24" t="s">
        <v>117</v>
      </c>
      <c r="B53" s="24" t="s">
        <v>118</v>
      </c>
      <c r="C53" s="58" t="s">
        <v>140</v>
      </c>
      <c r="D53" s="59" t="s">
        <v>141</v>
      </c>
      <c r="E53" s="59" t="s">
        <v>119</v>
      </c>
    </row>
    <row r="54" spans="1:5" x14ac:dyDescent="0.35">
      <c r="A54" s="24" t="s">
        <v>144</v>
      </c>
      <c r="B54" s="26">
        <v>6398911</v>
      </c>
      <c r="C54" s="55">
        <v>336785</v>
      </c>
      <c r="D54" s="60">
        <v>6735696</v>
      </c>
      <c r="E54" s="61">
        <f>D54/D55</f>
        <v>5.3885568000000002E-2</v>
      </c>
    </row>
    <row r="55" spans="1:5" x14ac:dyDescent="0.35">
      <c r="A55" s="24" t="s">
        <v>121</v>
      </c>
      <c r="B55" s="62"/>
      <c r="C55" s="63"/>
      <c r="D55" s="64">
        <v>125000000</v>
      </c>
      <c r="E55" s="56"/>
    </row>
    <row r="57" spans="1:5" x14ac:dyDescent="0.35">
      <c r="A57" s="21" t="s">
        <v>145</v>
      </c>
    </row>
    <row r="58" spans="1:5" x14ac:dyDescent="0.35">
      <c r="D58" s="34"/>
    </row>
    <row r="59" spans="1:5" x14ac:dyDescent="0.35">
      <c r="A59" s="24" t="s">
        <v>146</v>
      </c>
      <c r="B59" s="24" t="s">
        <v>147</v>
      </c>
      <c r="C59" s="25" t="s">
        <v>118</v>
      </c>
      <c r="D59" s="43" t="s">
        <v>119</v>
      </c>
    </row>
    <row r="60" spans="1:5" ht="15.65" customHeight="1" x14ac:dyDescent="0.35">
      <c r="A60" s="65" t="s">
        <v>148</v>
      </c>
      <c r="B60" s="65" t="s">
        <v>149</v>
      </c>
      <c r="C60" s="66">
        <v>2325000</v>
      </c>
      <c r="D60" s="37"/>
    </row>
    <row r="61" spans="1:5" ht="15.65" customHeight="1" x14ac:dyDescent="0.35">
      <c r="A61" s="67" t="s">
        <v>148</v>
      </c>
      <c r="B61" s="67" t="s">
        <v>150</v>
      </c>
      <c r="C61" s="66">
        <v>167747</v>
      </c>
      <c r="D61" s="50"/>
    </row>
    <row r="62" spans="1:5" ht="15.65" customHeight="1" x14ac:dyDescent="0.35">
      <c r="A62" s="67" t="s">
        <v>148</v>
      </c>
      <c r="B62" s="67" t="s">
        <v>151</v>
      </c>
      <c r="C62" s="66">
        <v>937500</v>
      </c>
      <c r="D62" s="50"/>
    </row>
    <row r="63" spans="1:5" ht="15.65" customHeight="1" x14ac:dyDescent="0.35">
      <c r="A63" s="67" t="s">
        <v>148</v>
      </c>
      <c r="B63" s="67" t="s">
        <v>152</v>
      </c>
      <c r="C63" s="66">
        <v>187500</v>
      </c>
      <c r="D63" s="50"/>
    </row>
    <row r="64" spans="1:5" ht="15.65" customHeight="1" x14ac:dyDescent="0.35">
      <c r="A64" s="67" t="s">
        <v>148</v>
      </c>
      <c r="B64" s="67" t="s">
        <v>153</v>
      </c>
      <c r="C64" s="66">
        <v>551625</v>
      </c>
      <c r="D64" s="50"/>
    </row>
    <row r="65" spans="1:4" ht="15.65" customHeight="1" x14ac:dyDescent="0.35">
      <c r="A65" s="67" t="s">
        <v>148</v>
      </c>
      <c r="B65" s="67" t="s">
        <v>154</v>
      </c>
      <c r="C65" s="66">
        <v>367750</v>
      </c>
      <c r="D65" s="50"/>
    </row>
    <row r="66" spans="1:4" ht="15.65" customHeight="1" x14ac:dyDescent="0.35">
      <c r="A66" s="67" t="s">
        <v>148</v>
      </c>
      <c r="B66" s="67" t="s">
        <v>155</v>
      </c>
      <c r="C66" s="66">
        <v>234625</v>
      </c>
      <c r="D66" s="50"/>
    </row>
    <row r="67" spans="1:4" ht="15.65" customHeight="1" x14ac:dyDescent="0.35">
      <c r="A67" s="67" t="s">
        <v>148</v>
      </c>
      <c r="B67" s="67" t="s">
        <v>156</v>
      </c>
      <c r="C67" s="66">
        <v>706500</v>
      </c>
      <c r="D67" s="50"/>
    </row>
    <row r="68" spans="1:4" ht="15.65" customHeight="1" x14ac:dyDescent="0.35">
      <c r="A68" s="67" t="s">
        <v>148</v>
      </c>
      <c r="B68" s="67" t="s">
        <v>157</v>
      </c>
      <c r="C68" s="66">
        <v>450000</v>
      </c>
      <c r="D68" s="50"/>
    </row>
    <row r="69" spans="1:4" ht="15.65" customHeight="1" x14ac:dyDescent="0.35">
      <c r="A69" s="67" t="s">
        <v>148</v>
      </c>
      <c r="B69" s="67" t="s">
        <v>158</v>
      </c>
      <c r="C69" s="66">
        <v>371250</v>
      </c>
      <c r="D69" s="50"/>
    </row>
    <row r="70" spans="1:4" ht="15.65" customHeight="1" x14ac:dyDescent="0.35">
      <c r="A70" s="67" t="s">
        <v>148</v>
      </c>
      <c r="B70" s="67" t="s">
        <v>159</v>
      </c>
      <c r="C70" s="66">
        <v>259500</v>
      </c>
      <c r="D70" s="50"/>
    </row>
    <row r="71" spans="1:4" ht="15.65" customHeight="1" x14ac:dyDescent="0.35">
      <c r="A71" s="67" t="s">
        <v>148</v>
      </c>
      <c r="B71" s="67" t="s">
        <v>160</v>
      </c>
      <c r="C71" s="66">
        <v>228300</v>
      </c>
      <c r="D71" s="50"/>
    </row>
    <row r="72" spans="1:4" ht="15.65" customHeight="1" x14ac:dyDescent="0.35">
      <c r="A72" s="67" t="s">
        <v>84</v>
      </c>
      <c r="B72" s="67" t="s">
        <v>161</v>
      </c>
      <c r="C72" s="66">
        <v>976868</v>
      </c>
      <c r="D72" s="50"/>
    </row>
    <row r="73" spans="1:4" ht="15.65" customHeight="1" x14ac:dyDescent="0.35">
      <c r="A73" s="67" t="s">
        <v>84</v>
      </c>
      <c r="B73" s="67" t="s">
        <v>162</v>
      </c>
      <c r="C73" s="66">
        <v>637500</v>
      </c>
      <c r="D73" s="50"/>
    </row>
    <row r="74" spans="1:4" ht="15.65" customHeight="1" x14ac:dyDescent="0.35">
      <c r="A74" s="67" t="s">
        <v>163</v>
      </c>
      <c r="B74" s="67" t="s">
        <v>164</v>
      </c>
      <c r="C74" s="66">
        <v>60500</v>
      </c>
      <c r="D74" s="50"/>
    </row>
    <row r="75" spans="1:4" ht="15.65" customHeight="1" x14ac:dyDescent="0.35">
      <c r="A75" s="67" t="s">
        <v>163</v>
      </c>
      <c r="B75" s="67" t="s">
        <v>165</v>
      </c>
      <c r="C75" s="66">
        <v>787500</v>
      </c>
      <c r="D75" s="50"/>
    </row>
    <row r="76" spans="1:4" ht="15.65" customHeight="1" x14ac:dyDescent="0.35">
      <c r="A76" s="67" t="s">
        <v>163</v>
      </c>
      <c r="B76" s="67" t="s">
        <v>166</v>
      </c>
      <c r="C76" s="66">
        <v>952537</v>
      </c>
      <c r="D76" s="50"/>
    </row>
    <row r="77" spans="1:4" ht="15.65" customHeight="1" x14ac:dyDescent="0.35">
      <c r="A77" s="67" t="s">
        <v>163</v>
      </c>
      <c r="B77" s="67" t="s">
        <v>167</v>
      </c>
      <c r="C77" s="66">
        <v>1193334</v>
      </c>
      <c r="D77" s="50"/>
    </row>
    <row r="78" spans="1:4" ht="15.65" customHeight="1" x14ac:dyDescent="0.35">
      <c r="A78" s="67" t="s">
        <v>163</v>
      </c>
      <c r="B78" s="67" t="s">
        <v>168</v>
      </c>
      <c r="C78" s="66">
        <v>112500</v>
      </c>
      <c r="D78" s="50"/>
    </row>
    <row r="79" spans="1:4" ht="15.65" customHeight="1" x14ac:dyDescent="0.35">
      <c r="A79" s="67" t="s">
        <v>163</v>
      </c>
      <c r="B79" s="67" t="s">
        <v>169</v>
      </c>
      <c r="C79" s="66">
        <v>21000</v>
      </c>
      <c r="D79" s="50"/>
    </row>
    <row r="80" spans="1:4" ht="15.65" customHeight="1" x14ac:dyDescent="0.35">
      <c r="A80" s="67" t="s">
        <v>163</v>
      </c>
      <c r="B80" s="67" t="s">
        <v>170</v>
      </c>
      <c r="C80" s="66">
        <v>148009</v>
      </c>
      <c r="D80" s="50"/>
    </row>
    <row r="81" spans="1:4" ht="15.65" customHeight="1" x14ac:dyDescent="0.35">
      <c r="A81" s="67" t="s">
        <v>163</v>
      </c>
      <c r="B81" s="68" t="s">
        <v>171</v>
      </c>
      <c r="C81" s="66">
        <v>571688</v>
      </c>
      <c r="D81" s="50"/>
    </row>
    <row r="82" spans="1:4" x14ac:dyDescent="0.35">
      <c r="A82" s="24" t="s">
        <v>120</v>
      </c>
      <c r="B82" s="69"/>
      <c r="C82" s="70">
        <f>SUM(C60:C81)</f>
        <v>12248733</v>
      </c>
      <c r="D82" s="27">
        <f>C82/C83</f>
        <v>0.12248733000000001</v>
      </c>
    </row>
    <row r="83" spans="1:4" x14ac:dyDescent="0.35">
      <c r="A83" s="24" t="s">
        <v>121</v>
      </c>
      <c r="B83" s="69"/>
      <c r="C83" s="71">
        <v>100000000</v>
      </c>
      <c r="D83" s="72"/>
    </row>
    <row r="85" spans="1:4" x14ac:dyDescent="0.35">
      <c r="A85" s="21" t="s">
        <v>172</v>
      </c>
    </row>
    <row r="87" spans="1:4" x14ac:dyDescent="0.35">
      <c r="A87" s="24" t="s">
        <v>173</v>
      </c>
      <c r="B87" s="24" t="s">
        <v>118</v>
      </c>
      <c r="C87" s="33" t="s">
        <v>119</v>
      </c>
    </row>
    <row r="88" spans="1:4" ht="15.65" customHeight="1" x14ac:dyDescent="0.35">
      <c r="A88" s="19" t="s">
        <v>174</v>
      </c>
      <c r="B88" s="44">
        <v>5108500</v>
      </c>
      <c r="C88" s="37"/>
    </row>
    <row r="89" spans="1:4" x14ac:dyDescent="0.35">
      <c r="A89" s="19" t="s">
        <v>175</v>
      </c>
      <c r="B89" s="44">
        <v>88704</v>
      </c>
      <c r="C89" s="38"/>
    </row>
    <row r="90" spans="1:4" ht="29" x14ac:dyDescent="0.35">
      <c r="A90" s="19" t="s">
        <v>28</v>
      </c>
      <c r="B90" s="44">
        <v>36635</v>
      </c>
      <c r="C90" s="38"/>
    </row>
    <row r="91" spans="1:4" x14ac:dyDescent="0.35">
      <c r="A91" s="19" t="s">
        <v>176</v>
      </c>
      <c r="B91" s="44">
        <v>869250</v>
      </c>
      <c r="C91" s="38"/>
    </row>
    <row r="92" spans="1:4" ht="15.65" customHeight="1" x14ac:dyDescent="0.35">
      <c r="A92" s="19" t="s">
        <v>177</v>
      </c>
      <c r="B92" s="44">
        <v>3112008</v>
      </c>
      <c r="C92" s="38"/>
    </row>
    <row r="93" spans="1:4" ht="15.65" customHeight="1" x14ac:dyDescent="0.35">
      <c r="A93" s="19" t="s">
        <v>178</v>
      </c>
      <c r="B93" s="44">
        <v>2003138</v>
      </c>
      <c r="C93" s="38"/>
    </row>
    <row r="94" spans="1:4" ht="29" x14ac:dyDescent="0.35">
      <c r="A94" s="19" t="s">
        <v>179</v>
      </c>
      <c r="B94" s="44">
        <v>1399950</v>
      </c>
      <c r="C94" s="73"/>
    </row>
    <row r="95" spans="1:4" x14ac:dyDescent="0.35">
      <c r="A95" s="24" t="s">
        <v>120</v>
      </c>
      <c r="B95" s="74">
        <f>SUM(B88:B94)</f>
        <v>12618185</v>
      </c>
      <c r="C95" s="75">
        <f>B95/B96</f>
        <v>0.13567940860215053</v>
      </c>
    </row>
    <row r="96" spans="1:4" x14ac:dyDescent="0.35">
      <c r="A96" s="24" t="s">
        <v>121</v>
      </c>
      <c r="B96" s="76">
        <v>93000000</v>
      </c>
      <c r="C96" s="28"/>
    </row>
    <row r="98" spans="1:4" x14ac:dyDescent="0.35">
      <c r="A98" s="21" t="s">
        <v>180</v>
      </c>
    </row>
    <row r="100" spans="1:4" x14ac:dyDescent="0.35">
      <c r="A100" s="77" t="s">
        <v>139</v>
      </c>
      <c r="B100" s="24" t="s">
        <v>118</v>
      </c>
      <c r="C100" s="33" t="s">
        <v>119</v>
      </c>
    </row>
    <row r="101" spans="1:4" x14ac:dyDescent="0.35">
      <c r="A101" s="65" t="s">
        <v>181</v>
      </c>
      <c r="B101" s="44">
        <v>24356</v>
      </c>
      <c r="C101" s="37"/>
    </row>
    <row r="102" spans="1:4" ht="29" x14ac:dyDescent="0.35">
      <c r="A102" s="67" t="s">
        <v>182</v>
      </c>
      <c r="B102" s="44">
        <v>34477</v>
      </c>
      <c r="C102" s="38"/>
    </row>
    <row r="103" spans="1:4" ht="29" x14ac:dyDescent="0.35">
      <c r="A103" s="67" t="s">
        <v>183</v>
      </c>
      <c r="B103" s="44">
        <v>67010</v>
      </c>
      <c r="C103" s="38"/>
    </row>
    <row r="104" spans="1:4" x14ac:dyDescent="0.35">
      <c r="A104" s="67" t="s">
        <v>184</v>
      </c>
      <c r="B104" s="44">
        <v>89638</v>
      </c>
      <c r="C104" s="73"/>
    </row>
    <row r="105" spans="1:4" x14ac:dyDescent="0.35">
      <c r="A105" s="77" t="s">
        <v>120</v>
      </c>
      <c r="B105" s="74">
        <f>SUM(B101:B104)</f>
        <v>215481</v>
      </c>
      <c r="C105" s="75">
        <f>B105/B106</f>
        <v>0.1077405</v>
      </c>
    </row>
    <row r="106" spans="1:4" x14ac:dyDescent="0.35">
      <c r="A106" s="77" t="s">
        <v>121</v>
      </c>
      <c r="B106" s="78">
        <v>2000000</v>
      </c>
      <c r="C106" s="28"/>
    </row>
    <row r="108" spans="1:4" x14ac:dyDescent="0.35">
      <c r="A108" s="21" t="s">
        <v>185</v>
      </c>
    </row>
    <row r="110" spans="1:4" x14ac:dyDescent="0.35">
      <c r="A110" s="24" t="s">
        <v>186</v>
      </c>
      <c r="B110" s="24" t="s">
        <v>187</v>
      </c>
      <c r="C110" s="25" t="s">
        <v>118</v>
      </c>
      <c r="D110" s="43" t="s">
        <v>119</v>
      </c>
    </row>
    <row r="111" spans="1:4" ht="14.4" customHeight="1" x14ac:dyDescent="0.35">
      <c r="A111" s="35" t="s">
        <v>188</v>
      </c>
      <c r="B111" s="19" t="s">
        <v>189</v>
      </c>
      <c r="C111" s="66">
        <v>1000000</v>
      </c>
      <c r="D111" s="79"/>
    </row>
    <row r="112" spans="1:4" ht="15.65" customHeight="1" x14ac:dyDescent="0.35">
      <c r="A112" s="19" t="s">
        <v>190</v>
      </c>
      <c r="B112" s="19" t="s">
        <v>191</v>
      </c>
      <c r="C112" s="66">
        <v>500000</v>
      </c>
      <c r="D112" s="38"/>
    </row>
    <row r="113" spans="1:4" ht="15.65" customHeight="1" x14ac:dyDescent="0.35">
      <c r="A113" s="19" t="s">
        <v>192</v>
      </c>
      <c r="B113" s="19" t="s">
        <v>193</v>
      </c>
      <c r="C113" s="66">
        <v>712500</v>
      </c>
      <c r="D113" s="38"/>
    </row>
    <row r="114" spans="1:4" x14ac:dyDescent="0.35">
      <c r="A114" s="19" t="s">
        <v>194</v>
      </c>
      <c r="B114" s="19" t="s">
        <v>195</v>
      </c>
      <c r="C114" s="66">
        <v>862500</v>
      </c>
      <c r="D114" s="38"/>
    </row>
    <row r="115" spans="1:4" x14ac:dyDescent="0.35">
      <c r="A115" s="19" t="s">
        <v>196</v>
      </c>
      <c r="B115" s="19" t="s">
        <v>197</v>
      </c>
      <c r="C115" s="66">
        <v>1000000</v>
      </c>
      <c r="D115" s="38"/>
    </row>
    <row r="116" spans="1:4" ht="15.65" customHeight="1" x14ac:dyDescent="0.35">
      <c r="A116" s="19" t="s">
        <v>198</v>
      </c>
      <c r="B116" s="35" t="s">
        <v>199</v>
      </c>
      <c r="C116" s="66">
        <v>700000</v>
      </c>
      <c r="D116" s="73"/>
    </row>
    <row r="117" spans="1:4" x14ac:dyDescent="0.35">
      <c r="A117" s="24" t="s">
        <v>120</v>
      </c>
      <c r="B117" s="54"/>
      <c r="C117" s="80">
        <f>SUM(C111:C116)</f>
        <v>4775000</v>
      </c>
      <c r="D117" s="75">
        <f>C117/C118</f>
        <v>9.7396498780463248E-2</v>
      </c>
    </row>
    <row r="118" spans="1:4" x14ac:dyDescent="0.35">
      <c r="A118" s="24" t="s">
        <v>121</v>
      </c>
      <c r="B118" s="54"/>
      <c r="C118" s="81">
        <v>49026403</v>
      </c>
      <c r="D118" s="56"/>
    </row>
    <row r="121" spans="1:4" x14ac:dyDescent="0.35">
      <c r="B121" s="22" t="s">
        <v>556</v>
      </c>
      <c r="C121" s="208">
        <f>C117+B105+B95+C82+D54+D48+B36+B25+B19+B7</f>
        <v>255944942</v>
      </c>
    </row>
    <row r="122" spans="1:4" x14ac:dyDescent="0.35">
      <c r="B122" s="22" t="s">
        <v>557</v>
      </c>
      <c r="C122" s="209">
        <f>C118+B106+B96+C83+D55+D49+B37+B26+B20+B8</f>
        <v>1629026403</v>
      </c>
    </row>
    <row r="123" spans="1:4" x14ac:dyDescent="0.35">
      <c r="B123" s="22" t="s">
        <v>558</v>
      </c>
      <c r="C123" s="207">
        <f>C121/C122</f>
        <v>0.15711528157472104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EC520-727B-4B86-A7DB-C9C0DF66FCAC}">
  <dimension ref="A1:F11"/>
  <sheetViews>
    <sheetView workbookViewId="0">
      <selection activeCell="J5" sqref="J5"/>
    </sheetView>
  </sheetViews>
  <sheetFormatPr defaultRowHeight="14.5" x14ac:dyDescent="0.35"/>
  <cols>
    <col min="1" max="1" width="14.453125" style="225" customWidth="1"/>
    <col min="2" max="2" width="16.7265625" style="225" customWidth="1"/>
    <col min="3" max="3" width="19.81640625" style="225" customWidth="1"/>
    <col min="4" max="4" width="19.08984375" style="225" customWidth="1"/>
    <col min="5" max="5" width="14.90625" style="225" customWidth="1"/>
    <col min="6" max="6" width="26" style="225" customWidth="1"/>
    <col min="7" max="16384" width="8.7265625" style="225"/>
  </cols>
  <sheetData>
    <row r="1" spans="1:6" s="253" customFormat="1" ht="20" customHeight="1" x14ac:dyDescent="0.35">
      <c r="A1" s="250" t="s">
        <v>560</v>
      </c>
      <c r="B1" s="251"/>
      <c r="C1" s="251"/>
      <c r="D1" s="251"/>
      <c r="E1" s="251"/>
      <c r="F1" s="252"/>
    </row>
    <row r="2" spans="1:6" s="257" customFormat="1" ht="20" customHeight="1" thickBot="1" x14ac:dyDescent="0.4">
      <c r="A2" s="254" t="s">
        <v>201</v>
      </c>
      <c r="B2" s="255"/>
      <c r="C2" s="255"/>
      <c r="D2" s="255"/>
      <c r="E2" s="255"/>
      <c r="F2" s="256"/>
    </row>
    <row r="3" spans="1:6" ht="15" thickBot="1" x14ac:dyDescent="0.4">
      <c r="A3" s="198" t="s">
        <v>0</v>
      </c>
      <c r="B3" s="199" t="s">
        <v>1</v>
      </c>
      <c r="C3" s="199" t="s">
        <v>2</v>
      </c>
      <c r="D3" s="199" t="s">
        <v>3</v>
      </c>
      <c r="E3" s="200" t="s">
        <v>4</v>
      </c>
      <c r="F3" s="201" t="s">
        <v>5</v>
      </c>
    </row>
    <row r="4" spans="1:6" ht="159" customHeight="1" x14ac:dyDescent="0.35">
      <c r="A4" s="229">
        <v>44714</v>
      </c>
      <c r="B4" s="230" t="s">
        <v>388</v>
      </c>
      <c r="C4" s="230" t="s">
        <v>561</v>
      </c>
      <c r="D4" s="230" t="s">
        <v>6</v>
      </c>
      <c r="E4" s="231">
        <v>7500000</v>
      </c>
      <c r="F4" s="232" t="s">
        <v>516</v>
      </c>
    </row>
    <row r="5" spans="1:6" ht="115.5" customHeight="1" x14ac:dyDescent="0.35">
      <c r="A5" s="226">
        <v>44714</v>
      </c>
      <c r="B5" s="228" t="s">
        <v>7</v>
      </c>
      <c r="C5" s="140" t="s">
        <v>8</v>
      </c>
      <c r="D5" s="140" t="s">
        <v>9</v>
      </c>
      <c r="E5" s="227">
        <v>25000000</v>
      </c>
      <c r="F5" s="182" t="s">
        <v>113</v>
      </c>
    </row>
    <row r="6" spans="1:6" ht="102.5" customHeight="1" x14ac:dyDescent="0.35">
      <c r="A6" s="226">
        <v>44714</v>
      </c>
      <c r="B6" s="228" t="s">
        <v>7</v>
      </c>
      <c r="C6" s="140" t="s">
        <v>8</v>
      </c>
      <c r="D6" s="140" t="s">
        <v>6</v>
      </c>
      <c r="E6" s="227">
        <v>1220000</v>
      </c>
      <c r="F6" s="182" t="s">
        <v>114</v>
      </c>
    </row>
    <row r="7" spans="1:6" ht="218" customHeight="1" x14ac:dyDescent="0.35">
      <c r="A7" s="226">
        <v>44714</v>
      </c>
      <c r="B7" s="228" t="s">
        <v>7</v>
      </c>
      <c r="C7" s="140" t="s">
        <v>8</v>
      </c>
      <c r="D7" s="140" t="s">
        <v>10</v>
      </c>
      <c r="E7" s="227">
        <v>4666011</v>
      </c>
      <c r="F7" s="182" t="s">
        <v>517</v>
      </c>
    </row>
    <row r="8" spans="1:6" ht="87.5" customHeight="1" thickBot="1" x14ac:dyDescent="0.4">
      <c r="A8" s="233">
        <v>44714</v>
      </c>
      <c r="B8" s="234" t="s">
        <v>7</v>
      </c>
      <c r="C8" s="235" t="s">
        <v>8</v>
      </c>
      <c r="D8" s="235" t="s">
        <v>11</v>
      </c>
      <c r="E8" s="236">
        <v>8042730</v>
      </c>
      <c r="F8" s="237" t="s">
        <v>115</v>
      </c>
    </row>
    <row r="9" spans="1:6" x14ac:dyDescent="0.35">
      <c r="A9" s="184"/>
      <c r="B9" s="137"/>
      <c r="C9" s="137"/>
      <c r="D9" s="102" t="s">
        <v>245</v>
      </c>
      <c r="E9" s="116">
        <f>SUM('FY21 Approps.'!E4:E8)</f>
        <v>46428741</v>
      </c>
      <c r="F9" s="176"/>
    </row>
    <row r="10" spans="1:6" ht="29" x14ac:dyDescent="0.35">
      <c r="A10" s="177"/>
      <c r="B10" s="133"/>
      <c r="C10" s="133"/>
      <c r="D10" s="104" t="s">
        <v>247</v>
      </c>
      <c r="E10" s="117">
        <v>368000000</v>
      </c>
      <c r="F10" s="178"/>
    </row>
    <row r="11" spans="1:6" ht="15" thickBot="1" x14ac:dyDescent="0.4">
      <c r="A11" s="185"/>
      <c r="B11" s="186"/>
      <c r="C11" s="186"/>
      <c r="D11" s="187" t="s">
        <v>248</v>
      </c>
      <c r="E11" s="188">
        <f>E9/E10</f>
        <v>0.12616505706521738</v>
      </c>
      <c r="F11" s="189"/>
    </row>
  </sheetData>
  <autoFilter ref="A3:F3" xr:uid="{FF9EC520-727B-4B86-A7DB-C9C0DF66FCAC}"/>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66AFA-A547-4A0A-B207-684409676F14}">
  <dimension ref="A1:F22"/>
  <sheetViews>
    <sheetView topLeftCell="A7" workbookViewId="0">
      <selection activeCell="A22" sqref="A22"/>
    </sheetView>
  </sheetViews>
  <sheetFormatPr defaultRowHeight="14.5" x14ac:dyDescent="0.35"/>
  <cols>
    <col min="1" max="1" width="12.08984375" customWidth="1"/>
    <col min="2" max="2" width="18.7265625" customWidth="1"/>
    <col min="3" max="3" width="21.7265625" customWidth="1"/>
    <col min="4" max="4" width="22.81640625" customWidth="1"/>
    <col min="5" max="5" width="17.90625" customWidth="1"/>
    <col min="6" max="6" width="30.6328125" customWidth="1"/>
  </cols>
  <sheetData>
    <row r="1" spans="1:6" s="258" customFormat="1" ht="20" customHeight="1" x14ac:dyDescent="0.35">
      <c r="A1" s="250" t="s">
        <v>571</v>
      </c>
      <c r="B1" s="251"/>
      <c r="C1" s="251"/>
      <c r="D1" s="251"/>
      <c r="E1" s="251"/>
      <c r="F1" s="252"/>
    </row>
    <row r="2" spans="1:6" s="244" customFormat="1" ht="20" customHeight="1" thickBot="1" x14ac:dyDescent="0.4">
      <c r="A2" s="254" t="s">
        <v>201</v>
      </c>
      <c r="B2" s="255"/>
      <c r="C2" s="255"/>
      <c r="D2" s="255"/>
      <c r="E2" s="255"/>
      <c r="F2" s="256"/>
    </row>
    <row r="3" spans="1:6" ht="15" customHeight="1" x14ac:dyDescent="0.35">
      <c r="A3" s="198" t="s">
        <v>0</v>
      </c>
      <c r="B3" s="199" t="s">
        <v>1</v>
      </c>
      <c r="C3" s="199" t="s">
        <v>2</v>
      </c>
      <c r="D3" s="199" t="s">
        <v>3</v>
      </c>
      <c r="E3" s="200" t="s">
        <v>4</v>
      </c>
      <c r="F3" s="201" t="s">
        <v>5</v>
      </c>
    </row>
    <row r="4" spans="1:6" ht="173" customHeight="1" x14ac:dyDescent="0.35">
      <c r="A4" s="83">
        <v>45044</v>
      </c>
      <c r="B4" s="16" t="s">
        <v>397</v>
      </c>
      <c r="C4" s="9" t="s">
        <v>589</v>
      </c>
      <c r="D4" s="16" t="s">
        <v>112</v>
      </c>
      <c r="E4" s="85">
        <v>96000</v>
      </c>
      <c r="F4" s="145" t="s">
        <v>588</v>
      </c>
    </row>
    <row r="5" spans="1:6" ht="116" customHeight="1" x14ac:dyDescent="0.35">
      <c r="A5" s="83">
        <v>45044</v>
      </c>
      <c r="B5" s="16" t="s">
        <v>67</v>
      </c>
      <c r="C5" s="9" t="s">
        <v>585</v>
      </c>
      <c r="D5" s="16" t="s">
        <v>583</v>
      </c>
      <c r="E5" s="85">
        <v>3440834</v>
      </c>
      <c r="F5" s="145" t="s">
        <v>586</v>
      </c>
    </row>
    <row r="6" spans="1:6" ht="104" customHeight="1" x14ac:dyDescent="0.35">
      <c r="A6" s="83">
        <v>45044</v>
      </c>
      <c r="B6" s="16" t="s">
        <v>67</v>
      </c>
      <c r="C6" s="16" t="s">
        <v>585</v>
      </c>
      <c r="D6" s="16" t="s">
        <v>584</v>
      </c>
      <c r="E6" s="85">
        <v>969600</v>
      </c>
      <c r="F6" s="145" t="s">
        <v>587</v>
      </c>
    </row>
    <row r="7" spans="1:6" ht="14.5" customHeight="1" x14ac:dyDescent="0.35">
      <c r="A7" s="147"/>
      <c r="B7" s="97"/>
      <c r="C7" s="97"/>
      <c r="D7" s="102" t="s">
        <v>245</v>
      </c>
      <c r="E7" s="109">
        <f>SUM(E4:E6)</f>
        <v>4506434</v>
      </c>
      <c r="F7" s="152"/>
    </row>
    <row r="8" spans="1:6" ht="14.5" customHeight="1" x14ac:dyDescent="0.35">
      <c r="A8" s="148"/>
      <c r="B8" s="98"/>
      <c r="C8" s="98"/>
      <c r="D8" s="104" t="s">
        <v>247</v>
      </c>
      <c r="E8" s="110">
        <f>16532626+5317063</f>
        <v>21849689</v>
      </c>
      <c r="F8" s="149"/>
    </row>
    <row r="9" spans="1:6" ht="14.5" customHeight="1" x14ac:dyDescent="0.35">
      <c r="A9" s="150"/>
      <c r="B9" s="99"/>
      <c r="C9" s="99"/>
      <c r="D9" s="106" t="s">
        <v>248</v>
      </c>
      <c r="E9" s="111">
        <f>E7/E8</f>
        <v>0.20624705459194409</v>
      </c>
      <c r="F9" s="151"/>
    </row>
    <row r="10" spans="1:6" ht="261" x14ac:dyDescent="0.35">
      <c r="A10" s="83">
        <v>45029</v>
      </c>
      <c r="B10" s="16" t="s">
        <v>67</v>
      </c>
      <c r="C10" s="16" t="s">
        <v>575</v>
      </c>
      <c r="D10" s="16" t="s">
        <v>508</v>
      </c>
      <c r="E10" s="85">
        <v>24000000</v>
      </c>
      <c r="F10" s="145" t="s">
        <v>574</v>
      </c>
    </row>
    <row r="11" spans="1:6" x14ac:dyDescent="0.35">
      <c r="A11" s="147"/>
      <c r="B11" s="97"/>
      <c r="C11" s="97"/>
      <c r="D11" s="102" t="s">
        <v>245</v>
      </c>
      <c r="E11" s="109">
        <f>SUM(E10)</f>
        <v>24000000</v>
      </c>
      <c r="F11" s="152"/>
    </row>
    <row r="12" spans="1:6" x14ac:dyDescent="0.35">
      <c r="A12" s="148"/>
      <c r="B12" s="98"/>
      <c r="C12" s="98"/>
      <c r="D12" s="104" t="s">
        <v>247</v>
      </c>
      <c r="E12" s="110">
        <v>295748713</v>
      </c>
      <c r="F12" s="149"/>
    </row>
    <row r="13" spans="1:6" x14ac:dyDescent="0.35">
      <c r="A13" s="150"/>
      <c r="B13" s="99"/>
      <c r="C13" s="99"/>
      <c r="D13" s="106" t="s">
        <v>248</v>
      </c>
      <c r="E13" s="111">
        <f>E11/E12</f>
        <v>8.114997274730322E-2</v>
      </c>
      <c r="F13" s="151"/>
    </row>
    <row r="14" spans="1:6" ht="116" x14ac:dyDescent="0.35">
      <c r="A14" s="83">
        <v>45023</v>
      </c>
      <c r="B14" s="16" t="s">
        <v>572</v>
      </c>
      <c r="C14" s="16" t="s">
        <v>562</v>
      </c>
      <c r="D14" s="16" t="s">
        <v>563</v>
      </c>
      <c r="E14" s="85">
        <v>5100000</v>
      </c>
      <c r="F14" s="145" t="s">
        <v>570</v>
      </c>
    </row>
    <row r="15" spans="1:6" ht="145" x14ac:dyDescent="0.35">
      <c r="A15" s="83">
        <v>45023</v>
      </c>
      <c r="B15" s="16" t="s">
        <v>573</v>
      </c>
      <c r="C15" s="16" t="s">
        <v>565</v>
      </c>
      <c r="D15" s="238" t="s">
        <v>564</v>
      </c>
      <c r="E15" s="85">
        <v>5900000</v>
      </c>
      <c r="F15" s="145" t="s">
        <v>569</v>
      </c>
    </row>
    <row r="16" spans="1:6" ht="246.5" x14ac:dyDescent="0.35">
      <c r="A16" s="83">
        <v>45023</v>
      </c>
      <c r="B16" s="16" t="s">
        <v>573</v>
      </c>
      <c r="C16" s="16" t="s">
        <v>567</v>
      </c>
      <c r="D16" s="238" t="s">
        <v>566</v>
      </c>
      <c r="E16" s="85">
        <v>5100000</v>
      </c>
      <c r="F16" s="145" t="s">
        <v>568</v>
      </c>
    </row>
    <row r="17" spans="1:6" x14ac:dyDescent="0.35">
      <c r="A17" s="147"/>
      <c r="B17" s="97"/>
      <c r="C17" s="97"/>
      <c r="D17" s="102" t="s">
        <v>245</v>
      </c>
      <c r="E17" s="109">
        <f>SUM(E14:E16)</f>
        <v>16100000</v>
      </c>
      <c r="F17" s="152"/>
    </row>
    <row r="18" spans="1:6" x14ac:dyDescent="0.35">
      <c r="A18" s="148"/>
      <c r="B18" s="98"/>
      <c r="C18" s="98"/>
      <c r="D18" s="104" t="s">
        <v>247</v>
      </c>
      <c r="E18" s="110">
        <v>21150000</v>
      </c>
      <c r="F18" s="149"/>
    </row>
    <row r="19" spans="1:6" ht="15" thickBot="1" x14ac:dyDescent="0.4">
      <c r="A19" s="263"/>
      <c r="B19" s="264"/>
      <c r="C19" s="264"/>
      <c r="D19" s="187" t="s">
        <v>248</v>
      </c>
      <c r="E19" s="265">
        <f>E17/E18</f>
        <v>0.76122931442080377</v>
      </c>
      <c r="F19" s="266"/>
    </row>
    <row r="22" spans="1:6" x14ac:dyDescent="0.35">
      <c r="A22" t="s">
        <v>590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FE68A-3431-4C92-8ED2-9316FE950760}">
  <dimension ref="A1:C27"/>
  <sheetViews>
    <sheetView workbookViewId="0">
      <selection activeCell="E4" sqref="E4"/>
    </sheetView>
  </sheetViews>
  <sheetFormatPr defaultColWidth="8.90625" defaultRowHeight="13.5" x14ac:dyDescent="0.25"/>
  <cols>
    <col min="1" max="1" width="56.453125" style="89" customWidth="1"/>
    <col min="2" max="2" width="28.81640625" style="88" customWidth="1"/>
    <col min="3" max="3" width="17.81640625" style="89" customWidth="1"/>
    <col min="4" max="16384" width="8.90625" style="89"/>
  </cols>
  <sheetData>
    <row r="1" spans="1:2" ht="17.5" x14ac:dyDescent="0.35">
      <c r="A1" s="84" t="s">
        <v>204</v>
      </c>
    </row>
    <row r="3" spans="1:2" ht="15.5" thickBot="1" x14ac:dyDescent="0.35">
      <c r="A3" s="86" t="s">
        <v>203</v>
      </c>
      <c r="B3" s="87" t="s">
        <v>518</v>
      </c>
    </row>
    <row r="4" spans="1:2" ht="83.5" customHeight="1" x14ac:dyDescent="0.25">
      <c r="A4" s="90" t="s">
        <v>209</v>
      </c>
      <c r="B4" s="91">
        <v>6000000000</v>
      </c>
    </row>
    <row r="5" spans="1:2" ht="60.5" customHeight="1" x14ac:dyDescent="0.25">
      <c r="A5" s="90" t="s">
        <v>210</v>
      </c>
      <c r="B5" s="91">
        <v>15000000000</v>
      </c>
    </row>
    <row r="6" spans="1:2" ht="84.5" customHeight="1" x14ac:dyDescent="0.25">
      <c r="A6" s="90" t="s">
        <v>211</v>
      </c>
      <c r="B6" s="91">
        <v>14000000000</v>
      </c>
    </row>
    <row r="7" spans="1:2" ht="110.5" customHeight="1" x14ac:dyDescent="0.25">
      <c r="A7" s="90" t="s">
        <v>212</v>
      </c>
      <c r="B7" s="91">
        <v>5600000000</v>
      </c>
    </row>
    <row r="8" spans="1:2" ht="95.5" x14ac:dyDescent="0.25">
      <c r="A8" s="90" t="s">
        <v>213</v>
      </c>
      <c r="B8" s="91">
        <v>2000000000</v>
      </c>
    </row>
    <row r="9" spans="1:2" ht="230.5" x14ac:dyDescent="0.25">
      <c r="A9" s="90" t="s">
        <v>214</v>
      </c>
      <c r="B9" s="91">
        <v>23000000000</v>
      </c>
    </row>
    <row r="10" spans="1:2" ht="55" x14ac:dyDescent="0.25">
      <c r="A10" s="90" t="s">
        <v>215</v>
      </c>
      <c r="B10" s="91">
        <v>5000000000</v>
      </c>
    </row>
    <row r="11" spans="1:2" ht="54.5" x14ac:dyDescent="0.25">
      <c r="A11" s="90" t="s">
        <v>216</v>
      </c>
      <c r="B11" s="91">
        <v>15000000000</v>
      </c>
    </row>
    <row r="12" spans="1:2" ht="150" x14ac:dyDescent="0.25">
      <c r="A12" s="90" t="s">
        <v>217</v>
      </c>
      <c r="B12" s="91">
        <v>8700000000</v>
      </c>
    </row>
    <row r="13" spans="1:2" ht="109" x14ac:dyDescent="0.25">
      <c r="A13" s="90" t="s">
        <v>218</v>
      </c>
      <c r="B13" s="91">
        <v>2250000000</v>
      </c>
    </row>
    <row r="14" spans="1:2" ht="41" x14ac:dyDescent="0.25">
      <c r="A14" s="90" t="s">
        <v>219</v>
      </c>
      <c r="B14" s="91">
        <v>150000000</v>
      </c>
    </row>
    <row r="15" spans="1:2" ht="54.5" x14ac:dyDescent="0.25">
      <c r="A15" s="90" t="s">
        <v>220</v>
      </c>
      <c r="B15" s="91">
        <v>500000000</v>
      </c>
    </row>
    <row r="16" spans="1:2" ht="54.5" x14ac:dyDescent="0.25">
      <c r="A16" s="90" t="s">
        <v>221</v>
      </c>
      <c r="B16" s="91">
        <v>2000000000</v>
      </c>
    </row>
    <row r="17" spans="1:3" ht="100.5" customHeight="1" x14ac:dyDescent="0.25">
      <c r="A17" s="90" t="s">
        <v>222</v>
      </c>
      <c r="B17" s="91">
        <v>15770000000</v>
      </c>
    </row>
    <row r="18" spans="1:3" ht="81.5" x14ac:dyDescent="0.25">
      <c r="A18" s="90" t="s">
        <v>223</v>
      </c>
      <c r="B18" s="91">
        <v>1750000000</v>
      </c>
    </row>
    <row r="19" spans="1:3" ht="68.5" x14ac:dyDescent="0.25">
      <c r="A19" s="90" t="s">
        <v>224</v>
      </c>
      <c r="B19" s="91">
        <v>2500000000</v>
      </c>
    </row>
    <row r="20" spans="1:3" ht="84.5" customHeight="1" x14ac:dyDescent="0.25">
      <c r="A20" s="90" t="s">
        <v>225</v>
      </c>
      <c r="B20" s="91">
        <v>1000000000</v>
      </c>
    </row>
    <row r="21" spans="1:3" ht="109" x14ac:dyDescent="0.25">
      <c r="A21" s="90" t="s">
        <v>226</v>
      </c>
      <c r="B21" s="91">
        <v>1780000000</v>
      </c>
    </row>
    <row r="22" spans="1:3" ht="82" x14ac:dyDescent="0.25">
      <c r="A22" s="90" t="s">
        <v>227</v>
      </c>
      <c r="B22" s="91">
        <v>1000000000</v>
      </c>
    </row>
    <row r="23" spans="1:3" ht="100" customHeight="1" thickBot="1" x14ac:dyDescent="0.3">
      <c r="A23" s="90" t="s">
        <v>228</v>
      </c>
      <c r="B23" s="92">
        <v>2000000000</v>
      </c>
    </row>
    <row r="24" spans="1:3" ht="14" x14ac:dyDescent="0.25">
      <c r="A24" s="93" t="s">
        <v>399</v>
      </c>
      <c r="B24" s="94">
        <f>SUM(B4:B23)</f>
        <v>125000000000</v>
      </c>
    </row>
    <row r="26" spans="1:3" x14ac:dyDescent="0.25">
      <c r="C26" s="95"/>
    </row>
    <row r="27" spans="1:3" x14ac:dyDescent="0.25">
      <c r="C27" s="9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FY22-23 IIJA Traditional Trans.</vt:lpstr>
      <vt:lpstr>FY22 - IIJA FEMA </vt:lpstr>
      <vt:lpstr>FY21 Approps.</vt:lpstr>
      <vt:lpstr>FY22 Approps.</vt:lpstr>
      <vt:lpstr>IIJA Grant Programs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Longoria, Nicole R@DOT</dc:creator>
  <cp:lastModifiedBy>Longoria, Nicole R@DOT</cp:lastModifiedBy>
  <cp:lastPrinted>2022-10-03T22:45:10Z</cp:lastPrinted>
  <dcterms:created xsi:type="dcterms:W3CDTF">2022-08-03T22:30:04Z</dcterms:created>
  <dcterms:modified xsi:type="dcterms:W3CDTF">2023-05-15T23:45:56Z</dcterms:modified>
</cp:coreProperties>
</file>